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5.xml" ContentType="application/vnd.ms-excel.person+xml"/>
  <Override PartName="/xl/persons/person10.xml" ContentType="application/vnd.ms-excel.person+xml"/>
  <Override PartName="/xl/persons/person3.xml" ContentType="application/vnd.ms-excel.person+xml"/>
  <Override PartName="/xl/persons/person9.xml" ContentType="application/vnd.ms-excel.person+xml"/>
  <Override PartName="/xl/persons/person7.xml" ContentType="application/vnd.ms-excel.person+xml"/>
  <Override PartName="/xl/persons/person11.xml" ContentType="application/vnd.ms-excel.person+xml"/>
  <Override PartName="/xl/persons/person2.xml" ContentType="application/vnd.ms-excel.person+xml"/>
  <Override PartName="/xl/persons/person6.xml" ContentType="application/vnd.ms-excel.person+xml"/>
  <Override PartName="/xl/persons/person.xml" ContentType="application/vnd.ms-excel.person+xml"/>
  <Override PartName="/xl/persons/person1.xml" ContentType="application/vnd.ms-excel.person+xml"/>
  <Override PartName="/xl/persons/person8.xml" ContentType="application/vnd.ms-excel.person+xml"/>
  <Override PartName="/xl/persons/person4.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ricar\OneDrive\Área de Trabalho\SEGUNDO SEMESTRE\SAMU\"/>
    </mc:Choice>
  </mc:AlternateContent>
  <xr:revisionPtr revIDLastSave="0" documentId="8_{0AF511F7-4C00-4418-AAE7-B7B34E5AA065}" xr6:coauthVersionLast="47" xr6:coauthVersionMax="47" xr10:uidLastSave="{00000000-0000-0000-0000-000000000000}"/>
  <bookViews>
    <workbookView xWindow="-120" yWindow="-120" windowWidth="20730" windowHeight="11040" xr2:uid="{00000000-000D-0000-FFFF-FFFF00000000}"/>
  </bookViews>
  <sheets>
    <sheet name="Planilha Orçamentária" sheetId="1" r:id="rId1"/>
    <sheet name="Detalhamento do BDI" sheetId="4" r:id="rId2"/>
  </sheets>
  <definedNames>
    <definedName name="_xlnm._FilterDatabase" localSheetId="0" hidden="1">'Planilha Orçamentária'!$B$14:$V$44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6" i="1" l="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L48" i="1" l="1"/>
  <c r="L35" i="1"/>
  <c r="J102" i="1" l="1"/>
  <c r="J103" i="1"/>
  <c r="J100" i="1"/>
  <c r="J101" i="1"/>
  <c r="J63" i="1" l="1"/>
  <c r="J67" i="1"/>
  <c r="J150" i="1"/>
  <c r="F10" i="4"/>
  <c r="J66" i="1" l="1"/>
  <c r="J42" i="1"/>
  <c r="J50" i="1"/>
  <c r="J32" i="1"/>
  <c r="J152" i="1"/>
  <c r="J138" i="1"/>
  <c r="J139" i="1"/>
  <c r="J140" i="1"/>
  <c r="J141" i="1"/>
  <c r="J142" i="1"/>
  <c r="J143" i="1"/>
  <c r="J144" i="1"/>
  <c r="J145" i="1"/>
  <c r="J146" i="1"/>
  <c r="J148" i="1"/>
  <c r="J149" i="1"/>
  <c r="J18" i="1" l="1"/>
  <c r="J17" i="1"/>
  <c r="J94" i="1"/>
  <c r="J96" i="1" l="1"/>
  <c r="J97" i="1"/>
  <c r="J98" i="1"/>
  <c r="J93" i="1"/>
  <c r="J92" i="1"/>
  <c r="J89" i="1"/>
  <c r="J90" i="1"/>
  <c r="J88" i="1"/>
  <c r="J91" i="1"/>
  <c r="J80" i="1"/>
  <c r="J81" i="1"/>
  <c r="J82" i="1"/>
  <c r="J84" i="1"/>
  <c r="J85" i="1"/>
  <c r="J73" i="1"/>
  <c r="J74" i="1"/>
  <c r="J75" i="1"/>
  <c r="J77" i="1"/>
  <c r="J78" i="1"/>
  <c r="J79" i="1"/>
  <c r="J95" i="1" l="1"/>
  <c r="J87" i="1"/>
  <c r="J86" i="1"/>
  <c r="J72" i="1"/>
  <c r="J71" i="1"/>
  <c r="J70" i="1"/>
  <c r="J65" i="1"/>
  <c r="J64" i="1"/>
  <c r="J62" i="1"/>
  <c r="J61" i="1"/>
  <c r="J60" i="1"/>
  <c r="J58" i="1"/>
  <c r="J57" i="1"/>
  <c r="J56" i="1"/>
  <c r="J55" i="1"/>
  <c r="J54" i="1"/>
  <c r="J53" i="1"/>
  <c r="J51" i="1"/>
  <c r="J49" i="1"/>
  <c r="J47" i="1"/>
  <c r="J46" i="1"/>
  <c r="J44" i="1" l="1"/>
  <c r="J43" i="1"/>
  <c r="J41" i="1"/>
  <c r="J38" i="1"/>
  <c r="J37" i="1"/>
  <c r="J36" i="1"/>
  <c r="J34" i="1"/>
  <c r="J30" i="1" l="1"/>
  <c r="J29" i="1"/>
  <c r="J24" i="1" l="1"/>
  <c r="H5" i="4" l="1"/>
  <c r="F2" i="4" s="1"/>
  <c r="H6" i="1" l="1"/>
  <c r="I105" i="1" l="1"/>
  <c r="L105" i="1" s="1"/>
  <c r="I136" i="1"/>
  <c r="L136" i="1" s="1"/>
  <c r="I132" i="1"/>
  <c r="L132" i="1" s="1"/>
  <c r="I128" i="1"/>
  <c r="L128" i="1" s="1"/>
  <c r="I124" i="1"/>
  <c r="L124" i="1" s="1"/>
  <c r="I120" i="1"/>
  <c r="L120" i="1" s="1"/>
  <c r="I116" i="1"/>
  <c r="L116" i="1" s="1"/>
  <c r="I112" i="1"/>
  <c r="L112" i="1" s="1"/>
  <c r="I108" i="1"/>
  <c r="L108" i="1" s="1"/>
  <c r="I121" i="1"/>
  <c r="L121" i="1" s="1"/>
  <c r="I109" i="1"/>
  <c r="L109" i="1" s="1"/>
  <c r="I125" i="1"/>
  <c r="L125" i="1" s="1"/>
  <c r="I135" i="1"/>
  <c r="L135" i="1" s="1"/>
  <c r="I131" i="1"/>
  <c r="L131" i="1" s="1"/>
  <c r="I127" i="1"/>
  <c r="L127" i="1" s="1"/>
  <c r="I123" i="1"/>
  <c r="L123" i="1" s="1"/>
  <c r="I119" i="1"/>
  <c r="L119" i="1" s="1"/>
  <c r="I115" i="1"/>
  <c r="L115" i="1" s="1"/>
  <c r="I111" i="1"/>
  <c r="L111" i="1" s="1"/>
  <c r="I107" i="1"/>
  <c r="L107" i="1" s="1"/>
  <c r="I134" i="1"/>
  <c r="L134" i="1" s="1"/>
  <c r="I130" i="1"/>
  <c r="L130" i="1" s="1"/>
  <c r="I126" i="1"/>
  <c r="L126" i="1" s="1"/>
  <c r="I122" i="1"/>
  <c r="L122" i="1" s="1"/>
  <c r="I118" i="1"/>
  <c r="L118" i="1" s="1"/>
  <c r="I114" i="1"/>
  <c r="L114" i="1" s="1"/>
  <c r="I110" i="1"/>
  <c r="L110" i="1" s="1"/>
  <c r="I106" i="1"/>
  <c r="L106" i="1" s="1"/>
  <c r="I129" i="1"/>
  <c r="L129" i="1" s="1"/>
  <c r="I117" i="1"/>
  <c r="L117" i="1" s="1"/>
  <c r="I113" i="1"/>
  <c r="L113" i="1" s="1"/>
  <c r="I133" i="1"/>
  <c r="L133" i="1" s="1"/>
  <c r="I102" i="1"/>
  <c r="L102" i="1" s="1"/>
  <c r="I103" i="1"/>
  <c r="L103" i="1" s="1"/>
  <c r="I100" i="1"/>
  <c r="L100" i="1" s="1"/>
  <c r="I101" i="1"/>
  <c r="L101" i="1" s="1"/>
  <c r="I67" i="1"/>
  <c r="L67" i="1" s="1"/>
  <c r="I63" i="1"/>
  <c r="L63" i="1" s="1"/>
  <c r="I150" i="1"/>
  <c r="L150" i="1" s="1"/>
  <c r="I66" i="1"/>
  <c r="L66" i="1" s="1"/>
  <c r="I42" i="1"/>
  <c r="L42" i="1" s="1"/>
  <c r="I50" i="1"/>
  <c r="L50" i="1" s="1"/>
  <c r="I32" i="1"/>
  <c r="L32" i="1" s="1"/>
  <c r="I139" i="1"/>
  <c r="L139" i="1" s="1"/>
  <c r="I144" i="1"/>
  <c r="L144" i="1" s="1"/>
  <c r="I148" i="1"/>
  <c r="L148" i="1" s="1"/>
  <c r="I143" i="1"/>
  <c r="L143" i="1" s="1"/>
  <c r="I152" i="1"/>
  <c r="L152" i="1" s="1"/>
  <c r="M151" i="1" s="1"/>
  <c r="I142" i="1"/>
  <c r="L142" i="1" s="1"/>
  <c r="I145" i="1"/>
  <c r="L145" i="1" s="1"/>
  <c r="I149" i="1"/>
  <c r="L149" i="1" s="1"/>
  <c r="I140" i="1"/>
  <c r="L140" i="1" s="1"/>
  <c r="I138" i="1"/>
  <c r="L138" i="1" s="1"/>
  <c r="I141" i="1"/>
  <c r="L141" i="1" s="1"/>
  <c r="I146" i="1"/>
  <c r="L146" i="1" s="1"/>
  <c r="I94" i="1"/>
  <c r="L94" i="1" s="1"/>
  <c r="I18" i="1"/>
  <c r="L18" i="1" s="1"/>
  <c r="I17" i="1"/>
  <c r="L17" i="1" s="1"/>
  <c r="I98" i="1"/>
  <c r="L98" i="1" s="1"/>
  <c r="I96" i="1"/>
  <c r="L96" i="1" s="1"/>
  <c r="I97" i="1"/>
  <c r="L97" i="1" s="1"/>
  <c r="I92" i="1"/>
  <c r="L92" i="1" s="1"/>
  <c r="I93" i="1"/>
  <c r="L93" i="1" s="1"/>
  <c r="I89" i="1"/>
  <c r="L89" i="1" s="1"/>
  <c r="I90" i="1"/>
  <c r="L90" i="1" s="1"/>
  <c r="I88" i="1"/>
  <c r="L88" i="1" s="1"/>
  <c r="I91" i="1"/>
  <c r="L91" i="1" s="1"/>
  <c r="I80" i="1"/>
  <c r="L80" i="1" s="1"/>
  <c r="I84" i="1"/>
  <c r="L84" i="1" s="1"/>
  <c r="I74" i="1"/>
  <c r="L74" i="1" s="1"/>
  <c r="I78" i="1"/>
  <c r="L78" i="1" s="1"/>
  <c r="I77" i="1"/>
  <c r="L77" i="1" s="1"/>
  <c r="I81" i="1"/>
  <c r="L81" i="1" s="1"/>
  <c r="I85" i="1"/>
  <c r="L85" i="1" s="1"/>
  <c r="I75" i="1"/>
  <c r="L75" i="1" s="1"/>
  <c r="I79" i="1"/>
  <c r="L79" i="1" s="1"/>
  <c r="I73" i="1"/>
  <c r="L73" i="1" s="1"/>
  <c r="I82" i="1"/>
  <c r="L82" i="1" s="1"/>
  <c r="I86" i="1"/>
  <c r="L86" i="1" s="1"/>
  <c r="I70" i="1"/>
  <c r="L70" i="1" s="1"/>
  <c r="I72" i="1"/>
  <c r="L72" i="1" s="1"/>
  <c r="I65" i="1"/>
  <c r="L65" i="1" s="1"/>
  <c r="I95" i="1"/>
  <c r="L95" i="1" s="1"/>
  <c r="I64" i="1"/>
  <c r="L64" i="1" s="1"/>
  <c r="I61" i="1"/>
  <c r="L61" i="1" s="1"/>
  <c r="I71" i="1"/>
  <c r="L71" i="1" s="1"/>
  <c r="I60" i="1"/>
  <c r="L60" i="1" s="1"/>
  <c r="I87" i="1"/>
  <c r="L87" i="1" s="1"/>
  <c r="I62" i="1"/>
  <c r="L62" i="1" s="1"/>
  <c r="I47" i="1"/>
  <c r="L47" i="1" s="1"/>
  <c r="I56" i="1"/>
  <c r="L56" i="1" s="1"/>
  <c r="I51" i="1"/>
  <c r="L51" i="1" s="1"/>
  <c r="I46" i="1"/>
  <c r="L46" i="1" s="1"/>
  <c r="I57" i="1"/>
  <c r="L57" i="1" s="1"/>
  <c r="I55" i="1"/>
  <c r="L55" i="1" s="1"/>
  <c r="I49" i="1"/>
  <c r="L49" i="1" s="1"/>
  <c r="I58" i="1"/>
  <c r="L58" i="1" s="1"/>
  <c r="I54" i="1"/>
  <c r="L54" i="1" s="1"/>
  <c r="I53" i="1"/>
  <c r="L53" i="1" s="1"/>
  <c r="I41" i="1"/>
  <c r="L41" i="1" s="1"/>
  <c r="I44" i="1"/>
  <c r="L44" i="1" s="1"/>
  <c r="I43" i="1"/>
  <c r="L43" i="1" s="1"/>
  <c r="I36" i="1"/>
  <c r="L36" i="1" s="1"/>
  <c r="I38" i="1"/>
  <c r="L38" i="1" s="1"/>
  <c r="I40" i="1"/>
  <c r="I37" i="1"/>
  <c r="L37" i="1" s="1"/>
  <c r="I34" i="1"/>
  <c r="L34" i="1" s="1"/>
  <c r="I29" i="1"/>
  <c r="L29" i="1" s="1"/>
  <c r="I30" i="1"/>
  <c r="L30" i="1" s="1"/>
  <c r="I24" i="1"/>
  <c r="L24" i="1" s="1"/>
  <c r="I27" i="1"/>
  <c r="I22" i="1"/>
  <c r="I23" i="1"/>
  <c r="I25" i="1"/>
  <c r="I31" i="1"/>
  <c r="I26" i="1"/>
  <c r="J40" i="1"/>
  <c r="J31" i="1"/>
  <c r="J27" i="1"/>
  <c r="J26" i="1"/>
  <c r="J25" i="1"/>
  <c r="J23" i="1"/>
  <c r="J22" i="1"/>
  <c r="L25" i="1" l="1"/>
  <c r="M104" i="1"/>
  <c r="M68" i="1"/>
  <c r="L27" i="1"/>
  <c r="M137" i="1"/>
  <c r="L31" i="1"/>
  <c r="M28" i="1" s="1"/>
  <c r="L40" i="1"/>
  <c r="M39" i="1" s="1"/>
  <c r="M59" i="1"/>
  <c r="M45" i="1"/>
  <c r="M147" i="1"/>
  <c r="M33" i="1"/>
  <c r="M52" i="1"/>
  <c r="M16" i="1"/>
  <c r="K23" i="1"/>
  <c r="L23" i="1" s="1"/>
  <c r="L22" i="1"/>
  <c r="L26" i="1"/>
  <c r="M15" i="1"/>
  <c r="M20" i="1" l="1"/>
  <c r="L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RAFAEL MARUCH DE CARVALHO</author>
  </authors>
  <commentList>
    <comment ref="H6" authorId="0" shapeId="0" xr:uid="{00000000-0006-0000-0000-000001000000}">
      <text>
        <r>
          <rPr>
            <b/>
            <sz val="9"/>
            <color indexed="81"/>
            <rFont val="Segoe UI"/>
            <family val="2"/>
          </rPr>
          <t>Preenchimento Automático - Aba "Detalhamento do BDI"</t>
        </r>
        <r>
          <rPr>
            <sz val="9"/>
            <color indexed="81"/>
            <rFont val="Segoe UI"/>
            <family val="2"/>
          </rPr>
          <t xml:space="preserve">
</t>
        </r>
      </text>
    </comment>
    <comment ref="I6" authorId="0" shapeId="0" xr:uid="{00000000-0006-0000-0000-000002000000}">
      <text>
        <r>
          <rPr>
            <b/>
            <sz val="9"/>
            <color indexed="81"/>
            <rFont val="Segoe UI"/>
            <family val="2"/>
          </rPr>
          <t>Preencher caso exista BDI diferenciado para equipamentos, por exemplo.</t>
        </r>
        <r>
          <rPr>
            <sz val="9"/>
            <color indexed="81"/>
            <rFont val="Segoe UI"/>
            <family val="2"/>
          </rPr>
          <t xml:space="preserve">
</t>
        </r>
      </text>
    </comment>
    <comment ref="D7" authorId="0" shapeId="0" xr:uid="{00000000-0006-0000-0000-000003000000}">
      <text>
        <r>
          <rPr>
            <b/>
            <sz val="9"/>
            <color indexed="81"/>
            <rFont val="Segoe UI"/>
            <family val="2"/>
          </rPr>
          <t>SIM ou NÃO</t>
        </r>
      </text>
    </comment>
  </commentList>
</comments>
</file>

<file path=xl/sharedStrings.xml><?xml version="1.0" encoding="utf-8"?>
<sst xmlns="http://schemas.openxmlformats.org/spreadsheetml/2006/main" count="668" uniqueCount="428">
  <si>
    <t>LEGENDA</t>
  </si>
  <si>
    <t>PREENCHIMENTO AUTOMÁTICO</t>
  </si>
  <si>
    <t>PLANILHA ORÇAMENTÁRIA</t>
  </si>
  <si>
    <t>LICITAÇÃO Nº</t>
  </si>
  <si>
    <t>EDITAL Nº</t>
  </si>
  <si>
    <t>COMPOSIÇÃO DO BDI</t>
  </si>
  <si>
    <t>GARANTIA (G) e SEGURO (S)</t>
  </si>
  <si>
    <t>OBJETO</t>
  </si>
  <si>
    <t>RISCO ( R )</t>
  </si>
  <si>
    <t>MODALIDADE</t>
  </si>
  <si>
    <t>REGIME DE EXECUÇÃO</t>
  </si>
  <si>
    <t>CIDADE</t>
  </si>
  <si>
    <t>UF</t>
  </si>
  <si>
    <t>DESPESAS FINANCEIRAS (DF)</t>
  </si>
  <si>
    <t>DATA BASE DO ORÇAMENTO</t>
  </si>
  <si>
    <t>DESONERAÇÃO</t>
  </si>
  <si>
    <t>BDI 1</t>
  </si>
  <si>
    <t>BDI 2</t>
  </si>
  <si>
    <t>ADMINISTRAÇÃO CENTRAL (AC)</t>
  </si>
  <si>
    <t>LUCRO (L)</t>
  </si>
  <si>
    <t>TRIBUTOS (T)</t>
  </si>
  <si>
    <t>LOTE</t>
  </si>
  <si>
    <t>ITEM</t>
  </si>
  <si>
    <t>CÓDIGO</t>
  </si>
  <si>
    <t>REFERÊNCIA</t>
  </si>
  <si>
    <t>DESCRIÇÃO DOS SERVIÇOS</t>
  </si>
  <si>
    <t>UNIDADE</t>
  </si>
  <si>
    <t>QUANTIDADE</t>
  </si>
  <si>
    <t>BDI</t>
  </si>
  <si>
    <t>FÓRMULA ADOTADA:</t>
  </si>
  <si>
    <t>TOTAL GERAL</t>
  </si>
  <si>
    <t>ÓRGÃO</t>
  </si>
  <si>
    <t>BDI PROPOSTO:</t>
  </si>
  <si>
    <t>PREÇO TOTAL</t>
  </si>
  <si>
    <t>CUSTO UNITÁRIO (SEM BDI)</t>
  </si>
  <si>
    <t>TIPO DE VALOR</t>
  </si>
  <si>
    <t>VALOR UNITÁRIO (R$)</t>
  </si>
  <si>
    <t>ENCARGOS SOCIAIS - HORISTAS (%)</t>
  </si>
  <si>
    <t>ENCARGOS SOCIAIS - MENSALISTAS (%)</t>
  </si>
  <si>
    <t>PREENCHIMENTO OBRIGATÓRIO</t>
  </si>
  <si>
    <t>PREENCHIIMENTO FACULTATIVO</t>
  </si>
  <si>
    <t>PREÇO UNITÁRIO (COM BDI)</t>
  </si>
  <si>
    <t>CUSTO (SEM BDI)</t>
  </si>
  <si>
    <t>DATA</t>
  </si>
  <si>
    <t>Prefeitura Municipal de Perdizes</t>
  </si>
  <si>
    <t>Sim</t>
  </si>
  <si>
    <t>Perdizes</t>
  </si>
  <si>
    <t>MG</t>
  </si>
  <si>
    <t>SINAPI</t>
  </si>
  <si>
    <t>m²</t>
  </si>
  <si>
    <t>SETOP</t>
  </si>
  <si>
    <t>m³</t>
  </si>
  <si>
    <t>m</t>
  </si>
  <si>
    <t>PISOS</t>
  </si>
  <si>
    <t>2.1</t>
  </si>
  <si>
    <t>2.2</t>
  </si>
  <si>
    <t>3.1</t>
  </si>
  <si>
    <t>kg</t>
  </si>
  <si>
    <t>5.1</t>
  </si>
  <si>
    <t>ED-50498</t>
  </si>
  <si>
    <t>6.1</t>
  </si>
  <si>
    <t>SERVIÇOS PRELIMINARES</t>
  </si>
  <si>
    <t>ED-28427</t>
  </si>
  <si>
    <t>FORNECIMENTO E COLOCAÇÃO DE PLACA DE OBRA EM CHAPA GALVANIZADA #26, ESP. 0,45MM, DIMENSÃO (3X1,5)M, PLOTADA
COM ADESIVO VINÍLICO, AFIXADA COM REBITES 4,8X40MM, EM
ESTRUTURA METÁLICA DE METALON 20X20MM, ESP. 1,25MM,
INCLUSIVE SUPORTE EM EUCALIPTO AUTOCLAVADO PINTADO
COM TINTA PVA DUAS (2) DEMÃOS</t>
  </si>
  <si>
    <t>INFRAESTRUTURA</t>
  </si>
  <si>
    <t>unid.</t>
  </si>
  <si>
    <t>PAREDES E PAINEIS</t>
  </si>
  <si>
    <t>unid</t>
  </si>
  <si>
    <t>INSTALAÇÕES ELÉTRICAS</t>
  </si>
  <si>
    <t>7.1</t>
  </si>
  <si>
    <t>ED-48946</t>
  </si>
  <si>
    <t>ED-48951</t>
  </si>
  <si>
    <t>ED-48956</t>
  </si>
  <si>
    <t>DIVERSOS</t>
  </si>
  <si>
    <t>8.1</t>
  </si>
  <si>
    <t>8.2</t>
  </si>
  <si>
    <t>8.3</t>
  </si>
  <si>
    <t>LIMPEZA</t>
  </si>
  <si>
    <t>ED-48971</t>
  </si>
  <si>
    <t>INSTALAÇÕES HIDROSSANITÁRIAS</t>
  </si>
  <si>
    <t>ED-50762</t>
  </si>
  <si>
    <t>REVESTIMENTO COM ARGAMASSA EM CAMADA ÚNICA, APLICADO EM PAREDE, TRAÇO 1:3 (CIMENTO E AREIA), ESP. 20MM, APLICAÇÃO MANUAL, PREPARO MECÂNICO</t>
  </si>
  <si>
    <t>1.429,69</t>
  </si>
  <si>
    <t>ED-29801</t>
  </si>
  <si>
    <t>CORTE, DOBRA E MONTAGEM DE AÇO CA-50 DIÂMETRO (6,3MM A 12,5MM)</t>
  </si>
  <si>
    <t>ED-48295</t>
  </si>
  <si>
    <t>CORTE, DOBRA E MONTAGEM DE AÇO CA-60 DIÂMETRO (4,2MM A 5,0MM)</t>
  </si>
  <si>
    <t>ED-48297</t>
  </si>
  <si>
    <t>ED-48232</t>
  </si>
  <si>
    <t>ALVENARIA DE VEDAÇÃO COM TIJOLO CERÂMICO FURADO, ESP. 14CM, PARA REVESTIMENTO, INCLUSIVE ARGAMASSA PARA ASSENTAMENTO</t>
  </si>
  <si>
    <t>ED-9317</t>
  </si>
  <si>
    <t>PINTURA LÁTEX (PVA) EM PAREDE, DUAS (2) DEMÃOS, EXCLUSIVE SELADOR ACRÍLICO E MASSA ACRÍLICA/CORRIDA (PVA)</t>
  </si>
  <si>
    <t>ADMINISTRAÇÃO LOCAL</t>
  </si>
  <si>
    <t>3</t>
  </si>
  <si>
    <t>3.2</t>
  </si>
  <si>
    <t>3.3</t>
  </si>
  <si>
    <t>3.4</t>
  </si>
  <si>
    <t>3.5</t>
  </si>
  <si>
    <t>3.6</t>
  </si>
  <si>
    <t>LOCAÇÃO DE OBRA COM GABARITO DE TÁBUAS CORRIDAS PONTALETADAS A CADA 2,00M, REAPROVEITAMENTO (2X),
INCLUSIVE ACOMPANHAMENTO DE EQUIPE TOPOGRÁFICA PARA
MARCAÇÃO DE PONTO TOPOGRÁFICO</t>
  </si>
  <si>
    <t>ED-17989</t>
  </si>
  <si>
    <t>PERFURAÇÃO MANUAL DE ESTACA TIPO BROCA A TRADO, INCLUSIVE AFASTAMENTO, EXCLUSIVE ARMAÇÃO, CONCRETO
ESTRUTURAL, TRANSPORTE E RETIRADA DO MATERIAL
ESCAVADO</t>
  </si>
  <si>
    <t>FORMA E DESFORMA DE TÁBUA E SARRAFO, REAPROVEITAMENTO (3X) (FUNDAÇÃO)</t>
  </si>
  <si>
    <t>FORNECIMENTO DE CONCRETO ESTRUTURAL, PREPARADO EM
OBRA COM BETONEIRA, COM FCK 20 MPA, INCLUSIVE
LANÇAMENTO, ADENSAMENTO E ACABAMENTO (FUNDAÇÃO)</t>
  </si>
  <si>
    <t>PINTURA IMPERMEABILIZANTE COM ARGAMASSA POLIMÉRICA</t>
  </si>
  <si>
    <t>ED-49810</t>
  </si>
  <si>
    <t>ED-49786</t>
  </si>
  <si>
    <t>ED-50175</t>
  </si>
  <si>
    <t>4</t>
  </si>
  <si>
    <t>SUPERESTRUTURA</t>
  </si>
  <si>
    <t>LAJE PRÉ-MOLDADA UNIDIRECIONAL, BIAPOIADA, PARA FORRO, ENCHIMENTO EM CERÂMICA, VIGOTA CONVENCIONAL, ALTURA TOTAL DA LAJE (ENCHIMENTO+CAPA) = (8+3). AF_11/2020</t>
  </si>
  <si>
    <t>4.2</t>
  </si>
  <si>
    <t>4.3</t>
  </si>
  <si>
    <t>4.4</t>
  </si>
  <si>
    <t>4.5</t>
  </si>
  <si>
    <t>5</t>
  </si>
  <si>
    <t>5.2</t>
  </si>
  <si>
    <t>5.3</t>
  </si>
  <si>
    <t>5.4</t>
  </si>
  <si>
    <t>CINTA DE AMARRAÇÃO DE ALVENARIA MOLDADA IN LOCO COM UTILIZAÇÃO DE BLOCOS CANALETA. AF_03/2016</t>
  </si>
  <si>
    <t>ED-9906</t>
  </si>
  <si>
    <t>ED-9903</t>
  </si>
  <si>
    <t>REVESTIMENTO DE PAREDE E TETO</t>
  </si>
  <si>
    <t>6</t>
  </si>
  <si>
    <t>6.3</t>
  </si>
  <si>
    <t>6.4</t>
  </si>
  <si>
    <t>6.5</t>
  </si>
  <si>
    <t>6.6</t>
  </si>
  <si>
    <t>ED-50727</t>
  </si>
  <si>
    <t>CHAPISCO COM ARGAMASSA, TRAÇO 1:3 (CIMENTO E AREIA), ESP. 5MM, APLICADO EM ALVENARIA/ESTRUTURA DE CONCRETO
COM COLHER, PREPARO MECÂNICO</t>
  </si>
  <si>
    <t>7</t>
  </si>
  <si>
    <t>7.2</t>
  </si>
  <si>
    <t>7.4</t>
  </si>
  <si>
    <t>7.5</t>
  </si>
  <si>
    <t>7.6</t>
  </si>
  <si>
    <t>PISO EM CONCRETO, PREPARADO EM OBRA COM BETONEIRA, FCK 10MPA, SEM ARMAÇÃO, ACABAMENTO RÚSTICO, ESP. 5CM, INCLUSIVE FORNECIMENTO, LANÇAMENTO, ADENSAMENTO, SARRAFEAMENTO, EXCLUSIVE JUNTA DE DILATAÇÃO</t>
  </si>
  <si>
    <t>CONTRAPISO AUTONIVELANTE, ESPESSURA 3CM. AF_06/2014</t>
  </si>
  <si>
    <t>ED-50611</t>
  </si>
  <si>
    <t>PISO EM GRANILITE/MARMORITE, ESP. 8MM, ACABAMENTO POLIDO, COR CINZA, MODULAÇÃO DE 1X1M, INCLUSIVE JUNTA PLÁSTICA, RESINA E POLIMENTO MECANIZADO</t>
  </si>
  <si>
    <t>ED-50783</t>
  </si>
  <si>
    <t>RODAPÉ EM GRANILITE/MARMORITE, ACABAMENTO POLIDO, COR CINZA, ALTURA 10CM, INCLUSIVE POLIMENTO</t>
  </si>
  <si>
    <t>8</t>
  </si>
  <si>
    <t>COBERTURA</t>
  </si>
  <si>
    <t>ED-48408</t>
  </si>
  <si>
    <t>ENGRADAMENTO PARA TELHADO DE FIBROCIMENTO ONDULADA</t>
  </si>
  <si>
    <t>ED-48424</t>
  </si>
  <si>
    <t>COBERTURA EM TELHA DE FIBROCIMENTO ONDULADA E = 6 MM</t>
  </si>
  <si>
    <t>ED-50678</t>
  </si>
  <si>
    <t>RUFO E CONTRA-RUFO DE CHAPA GALVANIZADA Nº. 24, DESENVOLVIMENTO = 33 CM</t>
  </si>
  <si>
    <t>ED-50650</t>
  </si>
  <si>
    <t>CALHA DE CHAPA GALVANIZADA Nº. 22 GSG, DESENVOLVIMENTO = 50 CM</t>
  </si>
  <si>
    <t>ED-50667</t>
  </si>
  <si>
    <t>CHAPIM EM CHAPA GALVANIZADA, COM PINGADEIRA, ESP. 0, 65MM (GSG-24), COM DESENVOLVIMENTO DE 35CM, INCLUSIVE
IÇAMENTO MANUAL VERTICAL</t>
  </si>
  <si>
    <t>ED-50668</t>
  </si>
  <si>
    <t>CONDUTOR DE AP DO TELHADO EM TUBO PVC ESGOTO, INCLUSIVE CONEXÕES E SUPORTES, 100 MM</t>
  </si>
  <si>
    <t>8.4</t>
  </si>
  <si>
    <t>8.5</t>
  </si>
  <si>
    <t>8.6</t>
  </si>
  <si>
    <t>9</t>
  </si>
  <si>
    <t>ESQUADRIAS</t>
  </si>
  <si>
    <t>KIT DE PORTA DE MADEIRA PARA PINTURA, SEMI-OCA (LEVE OU MÉDIA), PADRÃO MÉDIO, 80X210CM, ESPESSURA DE 3,5CM, ITENS INCLUSOS: DOBRADIÇAS, MONTAGEM E INSTALAÇÃO DO BATENTE, FECHADURA COM EXECUÇÃO DO FURO - FORNECIMENTO E INSTALAÇÃO. AF_12/2019</t>
  </si>
  <si>
    <t>ED-50925</t>
  </si>
  <si>
    <t>ALÇAPÃO 70 X 70 CM COM COM QUADRO DE CANTONEIRA METÁLICA 1"X 1/8", TAMPA EM CANTONEIRA 7/8"X 1/8" E CHAPA METÁLICA ENRIJECIDA POR PERFIL "T</t>
  </si>
  <si>
    <t>ED-50982</t>
  </si>
  <si>
    <t>PORTÃO DE FERRO PADRÃO, EM CHAPA (TIPO LAMBRI), COLOCADO COM CADEADO</t>
  </si>
  <si>
    <t>9.4</t>
  </si>
  <si>
    <t>9.5</t>
  </si>
  <si>
    <t>9.8</t>
  </si>
  <si>
    <t>9.10</t>
  </si>
  <si>
    <t>10</t>
  </si>
  <si>
    <t>REDE DE ESGOTO</t>
  </si>
  <si>
    <t>ED-50105</t>
  </si>
  <si>
    <t>FORNECIMENTO E ASSENTAMENTO DE TUBO PVC RÍGIDO, COLETOR DE ESGOTO LISO (JEI), DN 100 MM (4"), INCLUSIVE CONEXÕES</t>
  </si>
  <si>
    <t>ED-50034</t>
  </si>
  <si>
    <t>FORNECIMENTO E ASSENTAMENTO DE TUBO PVC RÍGIDO, ESGOTO, PB - SÉRIE NORMAL, DN 40MM (1.1/2"), INCLUSIVE CONEXÕES</t>
  </si>
  <si>
    <t>ED-50027</t>
  </si>
  <si>
    <t>FORNECIMENTO E ASSENTAMENTO DE TUBO PVC RÍGIDO, ESGOTO, PBV - SÉRIE NORMAL, DN 50 MM (2"), INCLUSIVE CONEXÕES</t>
  </si>
  <si>
    <t>CAIXA DE GORDURA SIMPLES, CIRCULAR EM CONCRETO PRÉ-MOLDADO, DIÂMETRO INTERNO = 0,4 M, ALTURA INTERNA = 0,4 M. AF_05/2018</t>
  </si>
  <si>
    <t>RALO SIFONADO, PVC, DN 100 X 40 MM, JUNTA SOLDÁVEL, FORNECIDO E INSTALADO EM RAMAL DE DESCARGA OU EM RAMAL DE ESGOTO SANITÁRIO. AF_12/2014</t>
  </si>
  <si>
    <t>REDE DE ÁGUA FRIA</t>
  </si>
  <si>
    <t>ED-49936</t>
  </si>
  <si>
    <t>CAIXA D´ÁGUA DE POLIETILENO, CAPACIDADE DE 1.000L, INCLUSIVE TAMPA, TORNEIRA DE BOIA, EXTRAVASOR, TUBO DE
LIMPEZA E ACESSÓRIOS, EXCLUSIVE TUBULAÇÃO DE ENTRADA/
SAÍDA DE ÁGUA</t>
  </si>
  <si>
    <t>TUBO, PVC, SOLDÁVEL, DN 50 MM, INSTALADO EM RAMAL DE DISTRIBUIÇÃO DE ÁGUA - FORNECIMENTO E INSTALAÇÃO. AF_12/2014</t>
  </si>
  <si>
    <t>TUBO, PVC, SOLDÁVEL, DN 32MM, INSTALADO EM PRUMADA DE ÁGUA - FORNECIMENTO E INSTALAÇÃO. AF_12/2014</t>
  </si>
  <si>
    <t>ED-49995</t>
  </si>
  <si>
    <t>REGISTRO DE GAVETA, TIPO BASE, ROSCÁVEL 1.1/2" (PARA TUBO SOLDÁVEL OU PPR DN 50MM/CPVC DN 42MM), INCLUSIVE
ACABAMENTO (PADRÃO MÉDIO) E CANOPLA CROMADOS</t>
  </si>
  <si>
    <t>ED-49991</t>
  </si>
  <si>
    <t>REGISTRO DE GAVETA, TIPO BASE, ROSCÁVEL 1" (PARA TUBO SOLDÁVEL OU PPR DN 32MM/CPVC DN 28MM), INCLUSIVE
ACABAMENTO (PADRÃO MÉDIO) E CANOPLA CROMADOS</t>
  </si>
  <si>
    <t>ED-49989</t>
  </si>
  <si>
    <t>REGISTRO DE GAVETA, TIPO BASE, ROSCÁVEL 3/4" (PARA TUBO SOLDÁVEL OU PPR DN 25MM/CPVC DN 22MM), INCLUSIVE
ACABAMENTO (PADRÃO MÉDIO) E CANOPLA CROMADO</t>
  </si>
  <si>
    <t>LOUÇAS E METAIS</t>
  </si>
  <si>
    <t>ED-50301</t>
  </si>
  <si>
    <t>BACIA SANITÁRIA (VASO) DE LOUÇA CONVENCIONAL, ACESSÍVEL (PCR/PMR), COR BRANCA, COM INSTALAÇÃO DE SÓCULO NA
BASE DA BACIA ACOMPANHANDO A PROJEÇÃO DA BASE, NÃO
ULTRAPASSANDO ALTURA DE 5CM, ALTURA MÁXIMA DE 46CM (
BACIA+ASSENTO), INCLUSIVE ACESSÓRIOS DE FIXAÇÃO/
VEDAÇÃO, VÁLVULA DE DESCARGA METÁLICA COM
ACIONAMENTO DUPLO, TUBO DE LIGAÇÃO DE LATÃO COM
CANOPLA, FORNECIMENTO, INSTALAÇÃO E REJUNTAMENTO,
EXCLUSIVE ASSENTO</t>
  </si>
  <si>
    <t>ED-50298</t>
  </si>
  <si>
    <t>BACIA SANITÁRIA (VASO) DE LOUÇA CONVENCIONAL, COR  BRANCA, INCLUSIVE ACESSÓRIOS DE FIXAÇÃO/VEDAÇÃO,
VÁLVULA DE DESCARGA METÁLICA COM ACIONAMENTO DUPLO,
TUBO DE LIGAÇÃO DE LATÃO COM CANOPLA, FORNECIMENTO,
INSTALAÇÃO E REJUNTAMENTO</t>
  </si>
  <si>
    <t>ED-48189</t>
  </si>
  <si>
    <t>SABONETEIRA PLASTICA TIPO DISPENSER PARA SABONETE LIQUIDO COM RESERVATORIO 1500 ML</t>
  </si>
  <si>
    <t>ED-48187</t>
  </si>
  <si>
    <t>SABONETEIRA METÁLICA CROMADA, TIPO CONCHA, DE SOBREPOR</t>
  </si>
  <si>
    <t>ED-48181</t>
  </si>
  <si>
    <t>PAPELEIRA METÁLICA CROMADA, INCLUSIVE FIXAÇÃO</t>
  </si>
  <si>
    <t>ED-48182</t>
  </si>
  <si>
    <t>DISPENSER EM PLÁSTICO PARA PAPEL TOALHA 2 OU 3 FOLHAS</t>
  </si>
  <si>
    <t>ED-50279</t>
  </si>
  <si>
    <t>CUBA DE LOUÇA BRANCA DE EMBUTIR, FORMATO OVAL, INCLUSIVE VÁLVULA DE ESCOAMENTO DE METAL COM
ACABAMENTO CROMADO, SIFÃO DE METAL TIPO COPO COM
ACABAMENTO CROMADO, FORNECIMENTO E INSTALAÇÃO</t>
  </si>
  <si>
    <t>ED-50283</t>
  </si>
  <si>
    <t>LAVATÓRIO DE LOUÇA BRANCA SEM COLUNA, TAMANHO MÉDIO, INCLUSIVE ACESSÓRIOS DE FIXAÇÃO, VÁLVULA DE ESCOAMENTO DE METAL COM ACABAMENTO CROMADO, SIFÃO DE METAL TIPO COPO COM ACABAMENTO CROMADO, FORNECIMENTO, INSTALAÇÃO E REJUNTAMENTO, EXCLUSIVE TORNEIRA E ENGATE FLEXÍVEL</t>
  </si>
  <si>
    <t>ED-50278</t>
  </si>
  <si>
    <t>CUBA EM AÇO INOXIDÁVEL DE EMBUTIR, AISI 304, APLICAÇÃO PARA PIA (560X330X115MM), NÚMERO 2, ASSENTAMENTO EM BANCADA, INCLUSIVE VÁLVULA DE ESCOAMENTO DE METAL COM ACABAMENTO CROMADO, SIFÃO DE METAL TIPO COPO COM ACABAMENTO CROMADO, FORNECIMENTO E INSTALAÇÃO</t>
  </si>
  <si>
    <t>EXPURGO - FORNECIMENTO E INTALAÇÃO</t>
  </si>
  <si>
    <t>ED-50330</t>
  </si>
  <si>
    <t>TORNEIRA METÁLICA PARA LAVATÓRIO, ABERTURA 1/4 DE VOLTA, ACABAMENTO CROMADO, COM AREJADOR, APLICAÇÃO DE MESA
, INCLUSIVE ENGATE FLEXÍVEL METÁLICO, FORNECIMENTO E
INSTALAÇÃO</t>
  </si>
  <si>
    <t>ED-50327</t>
  </si>
  <si>
    <t>TORNEIRA METÁLICA PARA PIA, ABERTURA 1/4 DE VOLTA, ACABAMENTO CROMADO, SEM AREJADOR, APLICAÇÃO DE
PAREDE, INCLUSIVE FORNECIMENTO E INSTALAÇÃO</t>
  </si>
  <si>
    <t>ED-50331</t>
  </si>
  <si>
    <t>TORNEIRA METÁLICA PARA TANQUE, ACABAMENTO CROMADO, BICO COM ROSCA, INCLUSIVE FORNECIMENTO E INSTALAÇÃO</t>
  </si>
  <si>
    <t>ED-50323</t>
  </si>
  <si>
    <t>TORNEIRA METÁLICA PARA IRRIGAÇÃO/JARDIM, ACABAMENTO CROMADO, APLICAÇÃO DE PAREDE, INCLUSIVE FORNECIMENTO E INSTALAÇÃO</t>
  </si>
  <si>
    <t>ED-50287</t>
  </si>
  <si>
    <t>CUBA EM AÇO INOXIDÁVEL DE EMBUTIR, AISI 304, APLICAÇÃO PARA TANQUE (600X600X400MM), ASSENTAMENTO EM BANCADA, INCLUSIVE VÁLVULA DE ESCOAMENTO DE METAL COM ACABAMENTO CROMADO, SIFÃO DE METAL TIPO COPO COM ACABAMENTO CROMADO, FORNECIMENTO E INSTALAÇÃO</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</si>
  <si>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</si>
  <si>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</si>
  <si>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</si>
  <si>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</si>
  <si>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</si>
  <si>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</si>
  <si>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</si>
  <si>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</si>
  <si>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</si>
  <si>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</si>
  <si>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</si>
  <si>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</si>
  <si>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</si>
  <si>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</si>
  <si>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</si>
  <si>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</si>
  <si>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</si>
  <si>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</si>
  <si>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</si>
  <si>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</si>
  <si>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</si>
  <si>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</si>
  <si>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</si>
  <si>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10.24</t>
  </si>
  <si>
    <t>10.25</t>
  </si>
  <si>
    <t>10.26</t>
  </si>
  <si>
    <t>10.27</t>
  </si>
  <si>
    <t>10.29</t>
  </si>
  <si>
    <t>10.30</t>
  </si>
  <si>
    <t>10.31</t>
  </si>
  <si>
    <t>ED-49277</t>
  </si>
  <si>
    <t>DISJUNTOR BIPOLAR TERMOMAGNÉTICO 5KA, DE 50A</t>
  </si>
  <si>
    <t>ED-49274</t>
  </si>
  <si>
    <t>DISJUNTOR BIPOLAR TERMOMAGNÉTICO 5KA, DE 32A</t>
  </si>
  <si>
    <t>CABO DE COBRE FLEXÍVEL, CLASSE 5, ISOLAMENTO TIPO LSHF/
ATOX, NÃO HALOGENADO, ANTICHAMA, TERMOPLÁSTICO,
UNIPOLAR, SEÇÃO 1,5 MM2, 70°C, 450/750V</t>
  </si>
  <si>
    <t>CABO DE COBRE FLEXÍVEL, CLASSE 5, ISOLAMENTO TIPO LSHF/
ATOX, NÃO HALOGENADO, ANTICHAMA, TERMOPLÁSTICO,
UNIPOLAR, SEÇÃO 2,5 MM2, 70°C, 450/750V</t>
  </si>
  <si>
    <t>CABO DE COBRE FLEXÍVEL, CLASSE 5, ISOLAMENTO TIPO LSHF/
ATOX, NÃO HALOGENADO, ANTICHAMA, TERMOPLÁSTICO,
UNIPOLAR, SEÇÃO 4,0 MM2, 70°C, 450/750V</t>
  </si>
  <si>
    <t>ED-48961</t>
  </si>
  <si>
    <t>CABO DE COBRE FLEXÍVEL, CLASSE 5, ISOLAMENTO TIPO LSHF/
ATOX, NÃO HALOGENADO, ANTICHAMA, TERMOPLÁSTICO,
UNIPOLAR, SEÇÃO 6,0 MM2, 70°C, 450/750V</t>
  </si>
  <si>
    <t>ED-16634</t>
  </si>
  <si>
    <t>CAIXA DE LIGAÇÃO/PASSAGEM EM PVC RÍGIDO PARA
ELETRODUTO COM SUPORTE PARA LAJOTA, OCTOGONAL COM
FUNDO MÓVEL, DIMENSÕES 4"X4", EMBUTIDA EM LAJE PRÉ-
MOLDADA - FORNECIMENTO E INSTALAÇÃO</t>
  </si>
  <si>
    <t>ED-49187</t>
  </si>
  <si>
    <t>CAIXA DE LIGAÇÃO/PASSAGEM EM PVC RÍGIDO PARA ELETRODUTO ROSCÁVEL, DIMENSÕES 4"X2", EMBUTIDA EM ALVENARIA - FORNECIMENTO E INSTALAÇÃO</t>
  </si>
  <si>
    <t>ED-49188</t>
  </si>
  <si>
    <t>ED-49150</t>
  </si>
  <si>
    <t>CAIXA DE PASSAGEM EM CHAPA DE AÇO, EMBUTIR 330 X 330 X
122 MM</t>
  </si>
  <si>
    <t>ED-15733</t>
  </si>
  <si>
    <t>CONJUNTO DE UM (1) INTERRUPTOR SIMPLES, CORRENTE 10A,
TENSÃO 250V, (10A-250V), COM PLACA 4"X2" DE UM (1) POSTO,
INCLUSIVE FORNECIMENTO, INSTALAÇÃO, SUPORTE, MÓDULO E
PLACA</t>
  </si>
  <si>
    <t>ED-15739</t>
  </si>
  <si>
    <t>CONJUNTO DE DOIS (2) INTERRUPTORES SIMPLES, CORRENTE
10A, TENSÃO 250V, (10A-250V), COM PLACA 4"X2" DE DOIS (2)
POSTOS, INCLUSIVE FORNECIMENTO, INSTALAÇÃO, SUPORTE,
MÓDULO E PLACA</t>
  </si>
  <si>
    <t>ED-15748</t>
  </si>
  <si>
    <t>CONJUNTO DE UMA (1) TOMADA PADRÃO, TRÊS (3) POLOS,
CORRENTE 10A, TENSÃO 250V, (2P+T/10A-250V), COM PLACA 4"X2"
DE UM (1) POSTO, INCLUSIVE FORNECIMENTO, INSTALAÇÃO,
SUPORTE, MÓDULO E PLACA</t>
  </si>
  <si>
    <t>ED-15749</t>
  </si>
  <si>
    <t>CONJUNTO DE UMA (1) TOMADA PADRÃO, TRÊS (3) POLOS,
CORRENTE 20A, TENSÃO 250V, (2P+T/20A-250V), COM PLACA 4"X2"
DE UM (1) POSTO, INCLUSIVE FORNECIMENTO, INSTALAÇÃO,
SUPORTE, MÓDULO E PLACA</t>
  </si>
  <si>
    <t>ED-15763</t>
  </si>
  <si>
    <t>CONJUNTO DE UM (1) MÓDULO COM FURO PARA SAÍDA DE FIO
Ø10MM, COM PLACA 4"X2" DE UM (1) POSTO, INCLUSIVE
FORNECIMENTO, INSTALAÇÃO, SUPORTE, MÓDULO E PLACA</t>
  </si>
  <si>
    <t>11</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</si>
  <si>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</si>
  <si>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</si>
  <si>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</si>
  <si>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</si>
  <si>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</si>
  <si>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</si>
  <si>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</si>
  <si>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</si>
  <si>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</si>
  <si>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</si>
  <si>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</si>
  <si>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</si>
  <si>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</si>
  <si>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</si>
  <si>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</si>
  <si>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</si>
  <si>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</si>
  <si>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</si>
  <si>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</si>
  <si>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</si>
  <si>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</si>
  <si>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</si>
  <si>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</si>
  <si>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</si>
  <si>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</si>
  <si>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</si>
  <si>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</si>
  <si>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</si>
  <si>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</si>
  <si>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</si>
  <si>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</si>
  <si>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</si>
  <si>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PINTURA</t>
  </si>
  <si>
    <t>ED-50477</t>
  </si>
  <si>
    <t>EMASSAMENTO EM PAREDE COM MASSA CORRIDA (PVA), UMA (1) DEMÃO, INCLUSIVE LIXAMENTO PARA PINTURA</t>
  </si>
  <si>
    <t>APLICAÇÃO DE FUNDO SELADOR ACRÍLICO EM PAREDES, UMA DEMÃO. AF_06/2014</t>
  </si>
  <si>
    <t>APLICAÇÃO DE FUNDO SELADOR ACRÍLICO EM TETO, UMA DEMÃO. AF_06/2014</t>
  </si>
  <si>
    <t>ED-50499</t>
  </si>
  <si>
    <t>PINTURA LÁTEX (PVA) EM TETO, DUAS (2) DEMÃOS, EXCLUSIVE SELADOR ACRÍLICO E MASSA ACRÍLICA/CORRIDA (PVA)</t>
  </si>
  <si>
    <t>ED-50509</t>
  </si>
  <si>
    <t>PINTURA ESMALTE EM SUPERFÍCIE DE CONCRETO/ALVENARIA, DUAS (2) DEMÃOS, EXCLUSIVE SELADOR ACRÍLICO E MASSA ACRÍLICA/CORRIDA (PVA)</t>
  </si>
  <si>
    <t>ED-50526</t>
  </si>
  <si>
    <t>PINTURA COM VERNIZ SINTÉTICO MARÍTIMO EM ESQUADRIAS DE MADEIRA, DUAS (2) DEMÃOS, ACABAMENTO TIPO BRILHANTE</t>
  </si>
  <si>
    <t>ED-50532</t>
  </si>
  <si>
    <t>PINTURA ANTICORROSIVA A BASE DE ÓXIDO DE FERRO (ZARCÃO) EM ESQUADRIA E SUPERFÍCIE METÁLICA, UMA (1) DEMÃO</t>
  </si>
  <si>
    <t>ED-48343</t>
  </si>
  <si>
    <t>BANCADA EM GRANITO CINZA ANDORINHA E = 3 CM, APOIADA EM CONSOLE DE METALON 20 X 30 MM</t>
  </si>
  <si>
    <t>ED-48160</t>
  </si>
  <si>
    <t>BARRA DE APOIO EM AÇO INOX POLIDO RETA, DN 1.1/4" (31,75MM), PARA ACESSIBILIDADE (PMR/PCR), COMPRIMENTO 80CM, INSTALADO EM PAREDE, INCLUSIVE FORNECIMENTO, INSTALAÇÃO E ACESSÓRIOS PARA FIXAÇÃO</t>
  </si>
  <si>
    <t>ED-50266</t>
  </si>
  <si>
    <t>LIMPEZA GERAL DE OBRA</t>
  </si>
  <si>
    <t>1</t>
  </si>
  <si>
    <t>49,69</t>
  </si>
  <si>
    <t>ED-50732</t>
  </si>
  <si>
    <t>EMBOÇO COM ARGAMASSA, TRAÇO 1:6 (CIMENTO E AREIA), ESP.20MM, APLICAÇÃO MANUAL, INCLUSIVE ARGAMASSA COM
PREPARO MECANIZADO, EXCLUSIVE CHAPISCO</t>
  </si>
  <si>
    <t>ED-29484</t>
  </si>
  <si>
    <t>JANELA EM ALUMÍNIO DE CORRER COM 2 FOLHAS, LINHA 25/SUPREMA, ACABAMENTO ANODIZADO NATURAL, INCLUSIVE
PERFIS, VIDRO 4MM E INSTALAÇÃO, EXCLUSIVE FERRAGENS
PARA JANELA DE ALUMÍNIO DE CORRER</t>
  </si>
  <si>
    <t>ED-29453</t>
  </si>
  <si>
    <t>FERRAGENS PARA JANELA DE ALUMÍNIO PARA CONJUNTO DE DUAS (2) FOLHAS DE CORRER, INCLUSIVE ROLDANAS E
ACESSÓRIOS, FORNECIMENTO E INSTALAÇÃO, EXCLUSIVE
JANELA</t>
  </si>
  <si>
    <t>ED-29481</t>
  </si>
  <si>
    <t>JANELA EM ALUMÍNIO MÁXIM-AR COM ALTURA DE 60CM, LINHA 25/SUPREMA, ACABAMENTO ANODIZADO NATURAL, INCLUSIVE
PERFIS, VIDRO LISO 4MM E INSTALAÇÃO, EXCLUSIVE FERRAGENS
PARA MÓDULO DE JANELA DE ALUMÍNIO MÁXIM-AR</t>
  </si>
  <si>
    <t>9.12</t>
  </si>
  <si>
    <t>COFINS=</t>
  </si>
  <si>
    <t>PIS=</t>
  </si>
  <si>
    <t>ISS=</t>
  </si>
  <si>
    <t>CPRB</t>
  </si>
  <si>
    <t>ED-50486</t>
  </si>
  <si>
    <t>EMASSAMENTO EM FORRO DE GESSO COM MASSA CORRIDA (PVA), UMA (1) DEMÃO, INCLUSIVE LIXAMENTO PARA PINTURA</t>
  </si>
  <si>
    <t>FORRO EM DRYWALL, PARA AMBIENTES COMERCIAIS, INCLUSIVE ESTRUTURA DE FIXAÇÃO. AF_05/2017_PS</t>
  </si>
  <si>
    <t>ED-48165</t>
  </si>
  <si>
    <t>BARRA DE APOIO EM AÇO INOX POLIDO EM "L", DN 1.1/4" (31,75MM), PARA ACESSIBILIDADE (PMR/PCR), COMPRIMENTO 140CM,
INSTALADO EM PAREDE, INCLUSIVE FORNECIMENTO,
INSTALAÇÃO E ACESSÓRIOS PARA FIXAÇÃO</t>
  </si>
  <si>
    <t>ED-50983</t>
  </si>
  <si>
    <t>PORTÃO DE GRADE COLOCADO COM CADEADO</t>
  </si>
  <si>
    <t>INSTALAÇÃO DE VIDRO LISO INCOLOR, E = 8 MM, EM ESQUADRIA DE ALUMÍNIO O U PVC, FIXADO COM BAGUETE. AF_01/2021_PS</t>
  </si>
  <si>
    <t>9.14</t>
  </si>
  <si>
    <t>9.15</t>
  </si>
  <si>
    <t>9.16</t>
  </si>
  <si>
    <t>VERGA OU CONTRAVERGA EM CONCRETO ESTRUTURAL PARA VÃOS ACIMA DE 150CM, PREPARADO EM OBRA COM BETONEIRA,
CONTROLE "A", COM FCK 20 MPA, MOLDADA IN LOCO, INCLUSIVE
ARMAÇÃO</t>
  </si>
  <si>
    <t>VERGA OU CONTRAVERGA EM CONCRETO ESTRUTURAL PARA VÃOS DE ATÉ 150CM, PREPARADO EM OBRA COM BETONEIRA,
CONTROLE "A", COM FCK 20 MPA, MOLDADA IN LOCO, INCLUSIVE
ARMAÇÃO</t>
  </si>
  <si>
    <t>ED-49873</t>
  </si>
  <si>
    <t>CAIXA DE ESGOTO DE INSPEÇÃO/PASSAGEM EM ALVENARIA (40X40X40CM), REVESTIMENTO EM ARGAMASSA COM ADITIVO
IMPERMEABILIZANTE, COM TAMPA DE CONCRETO, INCLUSIVE
ESCAVAÇÃO, REATERRO E TRANSPORTE E RETIRADA DO
MATERIAL ESCAVADO (EM CAÇAMBA)</t>
  </si>
  <si>
    <t>Antônio Roberto Bergamasco - Prefeito Municipal</t>
  </si>
  <si>
    <t>DRENAGEM</t>
  </si>
  <si>
    <t>CAIXA ENTERRADA HIDRÁULICA RETANGULAR EM ALVENARIA COM TIJOLOS CERÂMICOS MACIÇOS, DIMENSÕES INTERNAS: 0,4X0,4X0,4 M PARA REDE DE DRENAGEM. AF_12/2020</t>
  </si>
  <si>
    <t>CAIXA ENTERRADA HIDRÁULICA RETANGULAR EM ALVENARIA COM TIJOLOS CERÂMICOS MACIÇOS, DIMENSÕES INTERNAS: 0,8X0,8X0,6 M PARA REDE DE DRENAGEM. AF_12/2020</t>
  </si>
  <si>
    <t>ED-48669</t>
  </si>
  <si>
    <t>FORNECIMENTO E ASSENTAMENTO DE TUBO PVC RÍGIDO, DRENAGEM/PLUVIAL, PBV - SÉRIE NORMAL, DN 100 MM (4"),
INCLUSIVE CONEXÕES</t>
  </si>
  <si>
    <t>ED-48670</t>
  </si>
  <si>
    <t>FORNECIMENTO E ASSENTAMENTO DE TUBO PVC RÍGIDO, DRENAGEM/PLUVIAL, PBV - SÉRIE NORMAL, DN 150 MM (6"),
INCLUSIVE CONEXÕES</t>
  </si>
  <si>
    <t>10.32</t>
  </si>
  <si>
    <t>15</t>
  </si>
  <si>
    <t>15.1</t>
  </si>
  <si>
    <t>15.2</t>
  </si>
  <si>
    <t>15.3</t>
  </si>
  <si>
    <t>15.4</t>
  </si>
  <si>
    <t>15.5</t>
  </si>
  <si>
    <t>15.6</t>
  </si>
  <si>
    <t>15.7</t>
  </si>
  <si>
    <t>15.8</t>
  </si>
  <si>
    <t>15.9</t>
  </si>
  <si>
    <t>16</t>
  </si>
  <si>
    <t>16.1</t>
  </si>
  <si>
    <t>ED-9081</t>
  </si>
  <si>
    <t>REVESTIMENTO COM CERÂMICA APLICADO EM PAREDE, ACABAMENTO ESMALTADO, AMBIENTE INTERNO/EXTERNO,
PADRÃO EXTRA, DIMENSÃO DA PEÇA ATÉ 2025 CM2, PEI III,
ASSENTAMENTO COM ARGAMASSA INDUSTRIALIZADA, INCLUSIVE
REJUNTAMENTO</t>
  </si>
  <si>
    <t>16.2</t>
  </si>
  <si>
    <t>16.4</t>
  </si>
  <si>
    <t>17</t>
  </si>
  <si>
    <t>17.1</t>
  </si>
  <si>
    <t>ED-51092</t>
  </si>
  <si>
    <t xml:space="preserve"> ED-49405</t>
  </si>
  <si>
    <t>ED-49270</t>
  </si>
  <si>
    <t>ED-16344</t>
  </si>
  <si>
    <t>VLC SLIM CLASSE 1 275V 12,5/60kA</t>
  </si>
  <si>
    <t>LUMINÁRIA ARANDELA TIPO TARTARUGA BLINDADA COMPLETA,
PARA UMA (1) LÂMPADA LED 23W,
FORNECIMENTO E INSTALAÇÃO, INCLUSIVE BASE E LÂMPADA</t>
  </si>
  <si>
    <t>DISJUNTOR BIPOLAR TERMOMAGNÉTICO 5KA, DE 16A</t>
  </si>
  <si>
    <t>CABO DE COBRE FLEXÍVEL, CLASSE 5, ISOLAMENTO TIPO LSHF/
ATOX, NÃO HALOGENADO, ANTICHAMA, TERMOPLÁSTICO,
UNIPOLAR, SEÇÃO 16 MM2, 70°C, 450/750V</t>
  </si>
  <si>
    <t>CHUVEIRO ELÉTRICO BRANCO, TENSÃO 127V/220V, POTÊNCIA
4600W/5500W, INCLUSIVE BRAÇO, FORNECIMENTO E INSTALAÇÃO</t>
  </si>
  <si>
    <t>Construção do Sistema de Atendimento Móvel de Urgência (SAMU)</t>
  </si>
  <si>
    <t>109,50</t>
  </si>
  <si>
    <t>ED-48219</t>
  </si>
  <si>
    <t>ALVENARIA DE BLOCO DE CONCRETO CHEIO SEM ARMAÇÃO, EM
CONCRETO COM FCK DE 20MPA , ESP. 14CM, PARA
REVESTIMENTO, INCLUSIVE ARGAMASSA PARA ASSENTAMENTO (
DETALHE D - CADERNO SEDS)</t>
  </si>
  <si>
    <t>ED-50724</t>
  </si>
  <si>
    <t>REVESTIMENTO COM CERÂMICA APLICADO EM PISO,
ACABAMENTO ESMALTADO, AMBIENTE INTERNO, PADRÃO EXTRA,
DIMENSÃO DA PEÇA ATÉ 2025 CM2, PEI IV, ASSENTAMENTO COM
ARGAMASSA INDUSTRIALIZADA, INCLUSIVE REJUNTAMENTO</t>
  </si>
  <si>
    <t>e R$ 7,877 para cada 100 quilowatts-hora (kWh)</t>
  </si>
  <si>
    <t>ENTRADA DE ENERGIA AÉREA, TIPO B2, PADRÃO CEMIG, CARGA
INSTALADA DE 10,1KW ATÉ 15KW, BIFÁSICO, COM SAÍDA
SUBTERRÂNEA, INCLUSIVE POSTE, CAIXA PARA MEDIDOR,
DISJUNTOR, BARRAMENTO, ATERRAMENTO E ACESSÓRIOS</t>
  </si>
  <si>
    <t>QUADRO DE DISTRIBUIÇÃO PARA 24 MÓDULOS COM
BARRAMENTO 100 A</t>
  </si>
  <si>
    <t>LUMINÁRIA PLAFON REDONDO DE VIDRO JATEADO REDONDO
COMPLETA, DIÂMETRO 25 CM, PARA UMA (1) LÂMPADA LED,
POTÊNCIA 15W, BULBO A65, FORNECIMENTO E INSTALAÇÃO,
INCLUSIVE BASE E LÂMPADA</t>
  </si>
  <si>
    <t>DISJUNTOR BIPOLAR TERMOMAGNÉTICO 10KA, DE 63A</t>
  </si>
  <si>
    <t>ELETRODUTO FLEXÍVEL CORRUGADO, PVC, ANTI-CHAMA, DN
25MM (3/4"), APLICADO EM ALVENARIA, INCLUSIVE RASGO</t>
  </si>
  <si>
    <t>ELETRODUTO FLEXÍVEL CORRUGADO, PVC, ANTI-CHAMA, DN
32MM (1"), APLICADO EM ALVENARIA, INCLUSIVE RASGO</t>
  </si>
  <si>
    <t>DUTO CORRUGADO EM PEAD (POLIETILENO DE ALTA DENSIDADE)
, PARA PROTEÇÃO DE CABOS SUBTERRÂNEOS DN 40 MM (1.1/2")</t>
  </si>
  <si>
    <t>CAIXA DE LIGAÇÃO/PASSAGEM EM PVC RÍGIDO PARA
ELETRODUTO, DIMENSÕES 4"X4", EMBUTIDA EM ALVENARIA -
FORNECIMENTO E INSTALAÇÃO</t>
  </si>
  <si>
    <t>CONJUNTO DE UM (1) INTERRUPTOR PARALELO, CORRENTE 10A,
TENSÃO 250V, (10A-250V), COM PLACA 4"X2" DE UM (1) POSTO,
INCLUSIVE FORNECIMENTO, INSTALAÇÃO, SUPORTE, MÓDULO E
PLACA</t>
  </si>
  <si>
    <t>CONJUNTO DE UM (1) INTERRUPTOR SIMPLES, CORRENTE 10A,
TENSÃO 250V, (10A-250V) E UM (1) INTERRUPTOR PARALELO,
CORRENTE 10A, TENSÃO 250V, (10A-250V), COM PLACA 4"X2" DE
DOIS (2) POSTOS, INCLUSIVE FORNECIMENTO, INSTALAÇÃO,
SUPORTE, MÓDULO E PLACA</t>
  </si>
  <si>
    <t>CONJUNTO DE UM (1) INTERRUPTOR INTERMEDIÁRIO, CORRENTE
10A, TENSÃO 250V, (10A-250V), COM PLACA 4"X2" DE UM (1)
POSTO, INCLUSIVE FORNECIMENTO, INSTALAÇÃO, SUPORTE,
MÓDULO E PLACA</t>
  </si>
  <si>
    <t>CONJUNTO DE DUAS (2) TOMADAS DE DADOS (CONECTOR RJ45
CAT.6E), COM PLACA 4"X2" DE DOIS (2) POSTOS, INCLUSIVE
FORNECIMENTO, INSTALAÇÃO, SUPORTE, MÓDULO E PLACA</t>
  </si>
  <si>
    <t>CONJUNTO DE DUAS (2) TOMADAS TELEFÔNICAS (CONECTOR
RJ11), COM PLACA 4"X4" DE DOIS (2) POSTOS, INCLUSIVE
FORNECIMENTO, INSTALAÇÃO, SUPORTE, MÓDULO E PLACA</t>
  </si>
  <si>
    <t>ED-20580</t>
  </si>
  <si>
    <t>ED-49501</t>
  </si>
  <si>
    <t>ED-13357</t>
  </si>
  <si>
    <t>ED-49245</t>
  </si>
  <si>
    <t>ED-49414</t>
  </si>
  <si>
    <t>ED-49415</t>
  </si>
  <si>
    <t>ED-49295</t>
  </si>
  <si>
    <t>ED-15736</t>
  </si>
  <si>
    <t>ED-15743</t>
  </si>
  <si>
    <t>ED-15737</t>
  </si>
  <si>
    <t>ED-15762</t>
  </si>
  <si>
    <t>ED-15795</t>
  </si>
  <si>
    <t>Michel Rezende- Engenheiro Civil - CREA MG: 408225</t>
  </si>
  <si>
    <t>Michel Rezende - Engenheiro Civil - CREA MG: 408225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</si>
</sst>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quot;R$&quot;* #,##0.00_-;\-&quot;R$&quot;* #,##0.00_-;_-&quot;R$&quot;* &quot;-&quot;??_-;_-@_-"/>
    <numFmt numFmtId="165" formatCode="#,##0.0000"/>
    <numFmt numFmtId="166" formatCode="_-&quot;R$&quot;\ * #,##0.0000_-;\-&quot;R$&quot;\ * #,##0.0000_-;_-&quot;R$&quot;\ * &quot;-&quot;????_-;_-@_-"/>
    <numFmt numFmtId="170" formatCode="_-&quot;R$&quot;\ * #,##0.000_-;\-&quot;R$&quot;\ * #,##0.000_-;_-&quot;R$&quot;\ *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14"/>
      <color theme="1"/>
      <name val="Calibri"/>
      <family val="2"/>
      <scheme val="minor"/>
    </font>
    <font>
      <b/>
      <sz val="9"/>
      <color indexed="81"/>
      <name val="Segoe UI"/>
      <family val="2"/>
    </font>
    <font>
      <sz val="9"/>
      <color indexed="81"/>
      <name val="Segoe UI"/>
      <family val="2"/>
    </font>
    <font>
      <sz val="10"/>
      <color theme="1"/>
      <name val="Calibri"/>
      <family val="2"/>
      <scheme val="minor"/>
    </font>
    <font>
      <sz val="11"/>
      <color rgb="FF00B0F0"/>
      <name val="Calibri"/>
      <family val="2"/>
      <scheme val="minor"/>
    </font>
    <font>
      <b/>
      <sz val="14"/>
      <color theme="8" tint="-0.249977111117893"/>
      <name val="Calibri"/>
      <family val="2"/>
      <scheme val="minor"/>
    </font>
    <font>
      <sz val="8"/>
      <name val="Calibri"/>
      <family val="2"/>
      <scheme val="minor"/>
    </font>
    <font>
      <sz val="10"/>
      <name val="Book Antiqua"/>
      <family val="1"/>
    </font>
    <font>
      <sz val="10"/>
      <name val="Arial"/>
      <family val="2"/>
    </font>
    <font>
      <sz val="11"/>
      <name val="Book Antiqua"/>
      <family val="1"/>
    </font>
    <font>
      <b/>
      <sz val="10"/>
      <name val="Book Antiqua"/>
      <family val="1"/>
    </font>
    <font>
      <sz val="12"/>
      <name val="Times New Roman"/>
      <family val="1"/>
    </font>
    <font>
      <sz val="11"/>
      <name val="Arial"/>
      <family val="1"/>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s>
  <borders count="63">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right style="thin">
        <color indexed="64"/>
      </right>
      <top style="thin">
        <color indexed="64"/>
      </top>
      <bottom style="thin">
        <color indexed="64"/>
      </bottom>
      <diagonal/>
    </border>
    <border>
      <left style="medium">
        <color auto="1"/>
      </left>
      <right style="medium">
        <color auto="1"/>
      </right>
      <top style="thin">
        <color auto="1"/>
      </top>
      <bottom/>
      <diagonal/>
    </border>
    <border>
      <left style="thin">
        <color auto="1"/>
      </left>
      <right style="medium">
        <color auto="1"/>
      </right>
      <top style="thin">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indexed="64"/>
      </right>
      <top style="thin">
        <color auto="1"/>
      </top>
      <bottom style="medium">
        <color indexed="64"/>
      </bottom>
      <diagonal/>
    </border>
    <border>
      <left/>
      <right style="medium">
        <color auto="1"/>
      </right>
      <top style="thin">
        <color auto="1"/>
      </top>
      <bottom style="thin">
        <color auto="1"/>
      </bottom>
      <diagonal/>
    </border>
    <border>
      <left/>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auto="1"/>
      </left>
      <right style="medium">
        <color auto="1"/>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auto="1"/>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1" fontId="13" fillId="0" borderId="0"/>
    <xf numFmtId="0" fontId="17" fillId="0" borderId="0"/>
  </cellStyleXfs>
  <cellXfs count="188">
    <xf numFmtId="0" fontId="0" fillId="0" borderId="0" xfId="0"/>
    <xf numFmtId="0" fontId="0" fillId="2" borderId="0" xfId="0" applyFill="1"/>
    <xf numFmtId="9" fontId="0" fillId="2" borderId="0" xfId="1" applyFont="1" applyFill="1" applyAlignment="1"/>
    <xf numFmtId="9" fontId="0" fillId="0" borderId="0" xfId="1" applyFont="1" applyFill="1" applyAlignment="1"/>
    <xf numFmtId="0" fontId="2" fillId="2" borderId="6" xfId="0" applyFont="1" applyFill="1" applyBorder="1" applyAlignment="1">
      <alignment horizontal="left" vertical="center"/>
    </xf>
    <xf numFmtId="4" fontId="0" fillId="3" borderId="30" xfId="2" applyNumberFormat="1" applyFont="1" applyFill="1" applyBorder="1" applyAlignment="1">
      <alignment horizontal="right" vertical="center"/>
    </xf>
    <xf numFmtId="4" fontId="0" fillId="3" borderId="28" xfId="2" applyNumberFormat="1" applyFont="1" applyFill="1" applyBorder="1" applyAlignment="1">
      <alignment horizontal="right" vertical="center"/>
    </xf>
    <xf numFmtId="0" fontId="2" fillId="0" borderId="40" xfId="0" applyFont="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5" borderId="25" xfId="0" applyFont="1" applyFill="1" applyBorder="1" applyAlignment="1">
      <alignment horizontal="center" vertical="center" wrapText="1"/>
    </xf>
    <xf numFmtId="0" fontId="2" fillId="5" borderId="9" xfId="0" applyFont="1" applyFill="1" applyBorder="1" applyAlignment="1">
      <alignment horizontal="center" vertical="center" wrapText="1"/>
    </xf>
    <xf numFmtId="14" fontId="0" fillId="6" borderId="10"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7" xfId="0" applyNumberFormat="1" applyFill="1" applyBorder="1" applyAlignment="1">
      <alignment vertical="center"/>
    </xf>
    <xf numFmtId="9" fontId="0" fillId="6" borderId="35" xfId="0" applyNumberFormat="1" applyFill="1" applyBorder="1" applyAlignment="1">
      <alignment horizontal="center" vertical="center"/>
    </xf>
    <xf numFmtId="9" fontId="0" fillId="6" borderId="43" xfId="0" applyNumberFormat="1" applyFill="1" applyBorder="1" applyAlignment="1">
      <alignment horizontal="center" vertical="center"/>
    </xf>
    <xf numFmtId="10" fontId="0" fillId="6" borderId="10" xfId="1" applyNumberFormat="1" applyFont="1" applyFill="1" applyBorder="1" applyAlignment="1">
      <alignment horizontal="center" vertical="center"/>
    </xf>
    <xf numFmtId="10" fontId="0" fillId="6" borderId="24" xfId="1" applyNumberFormat="1" applyFont="1" applyFill="1" applyBorder="1" applyAlignment="1">
      <alignment horizontal="center" vertical="center"/>
    </xf>
    <xf numFmtId="0" fontId="2" fillId="0" borderId="0" xfId="0" applyFont="1" applyAlignment="1">
      <alignment vertical="top" wrapText="1"/>
    </xf>
    <xf numFmtId="0" fontId="2" fillId="7" borderId="42" xfId="0" applyFont="1" applyFill="1" applyBorder="1" applyAlignment="1">
      <alignment horizontal="center" vertical="center"/>
    </xf>
    <xf numFmtId="49" fontId="0" fillId="7" borderId="36" xfId="0" applyNumberFormat="1" applyFill="1" applyBorder="1" applyAlignment="1">
      <alignment horizontal="center" vertical="center"/>
    </xf>
    <xf numFmtId="49" fontId="0" fillId="7" borderId="28" xfId="0" applyNumberFormat="1" applyFill="1" applyBorder="1" applyAlignment="1">
      <alignment horizontal="center" vertical="center"/>
    </xf>
    <xf numFmtId="10" fontId="0" fillId="7" borderId="28" xfId="1" applyNumberFormat="1" applyFont="1" applyFill="1" applyBorder="1" applyAlignment="1">
      <alignment horizontal="right" vertical="center"/>
    </xf>
    <xf numFmtId="0" fontId="9" fillId="0" borderId="0" xfId="0" applyFont="1"/>
    <xf numFmtId="166" fontId="0" fillId="0" borderId="0" xfId="0" applyNumberFormat="1"/>
    <xf numFmtId="49" fontId="0" fillId="7" borderId="5" xfId="0" applyNumberFormat="1" applyFill="1" applyBorder="1" applyAlignment="1">
      <alignment horizontal="center" vertical="center"/>
    </xf>
    <xf numFmtId="49" fontId="0" fillId="7" borderId="10" xfId="0" applyNumberFormat="1" applyFill="1" applyBorder="1" applyAlignment="1">
      <alignment horizontal="center" vertical="center"/>
    </xf>
    <xf numFmtId="10" fontId="10" fillId="4" borderId="33" xfId="1" applyNumberFormat="1" applyFont="1" applyFill="1" applyBorder="1" applyAlignment="1">
      <alignment horizontal="center"/>
    </xf>
    <xf numFmtId="0" fontId="2" fillId="2" borderId="0" xfId="0" applyFont="1" applyFill="1"/>
    <xf numFmtId="0" fontId="2" fillId="7" borderId="39" xfId="0" applyFont="1" applyFill="1" applyBorder="1" applyAlignment="1">
      <alignment horizontal="center" vertical="center"/>
    </xf>
    <xf numFmtId="0" fontId="2" fillId="0" borderId="0" xfId="0" applyFont="1"/>
    <xf numFmtId="49" fontId="2" fillId="7" borderId="36" xfId="0" applyNumberFormat="1" applyFont="1" applyFill="1" applyBorder="1" applyAlignment="1">
      <alignment horizontal="center" vertical="center"/>
    </xf>
    <xf numFmtId="49" fontId="2" fillId="7" borderId="28" xfId="0" applyNumberFormat="1" applyFont="1" applyFill="1" applyBorder="1" applyAlignment="1">
      <alignment horizontal="center" vertical="center"/>
    </xf>
    <xf numFmtId="10" fontId="2" fillId="7" borderId="28" xfId="1" applyNumberFormat="1" applyFont="1" applyFill="1" applyBorder="1" applyAlignment="1">
      <alignment horizontal="right" vertical="center"/>
    </xf>
    <xf numFmtId="4" fontId="2" fillId="3" borderId="30" xfId="2" applyNumberFormat="1" applyFont="1" applyFill="1" applyBorder="1" applyAlignment="1">
      <alignment horizontal="right" vertical="center"/>
    </xf>
    <xf numFmtId="0" fontId="2" fillId="2" borderId="0" xfId="0" applyFont="1" applyFill="1" applyAlignment="1">
      <alignment horizontal="center"/>
    </xf>
    <xf numFmtId="10" fontId="2" fillId="7" borderId="28" xfId="1" applyNumberFormat="1" applyFont="1" applyFill="1" applyBorder="1" applyAlignment="1">
      <alignment horizontal="center" vertical="center"/>
    </xf>
    <xf numFmtId="4" fontId="2" fillId="3" borderId="30" xfId="2" applyNumberFormat="1" applyFont="1" applyFill="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2" fillId="2" borderId="4" xfId="0" applyFont="1" applyFill="1" applyBorder="1" applyAlignment="1">
      <alignment horizontal="center" vertical="center"/>
    </xf>
    <xf numFmtId="0" fontId="2" fillId="2" borderId="9" xfId="0" applyFont="1" applyFill="1" applyBorder="1" applyAlignment="1">
      <alignment horizontal="center" vertical="center"/>
    </xf>
    <xf numFmtId="165" fontId="2" fillId="7" borderId="39" xfId="0" applyNumberFormat="1" applyFont="1" applyFill="1" applyBorder="1" applyAlignment="1">
      <alignment horizontal="center" vertical="center"/>
    </xf>
    <xf numFmtId="0" fontId="0" fillId="0" borderId="0" xfId="0" applyAlignment="1">
      <alignment horizontal="right"/>
    </xf>
    <xf numFmtId="49" fontId="0" fillId="7" borderId="3" xfId="0" applyNumberFormat="1" applyFill="1" applyBorder="1" applyAlignment="1">
      <alignment horizontal="right" vertical="center"/>
    </xf>
    <xf numFmtId="49" fontId="0" fillId="7" borderId="7" xfId="0" applyNumberFormat="1" applyFill="1" applyBorder="1" applyAlignment="1">
      <alignment horizontal="right" vertical="center"/>
    </xf>
    <xf numFmtId="0" fontId="2" fillId="5" borderId="25" xfId="0" applyFont="1" applyFill="1" applyBorder="1" applyAlignment="1">
      <alignment horizontal="right" vertical="center" wrapText="1"/>
    </xf>
    <xf numFmtId="0" fontId="0" fillId="7" borderId="25" xfId="0" applyFill="1" applyBorder="1" applyAlignment="1">
      <alignment horizontal="right"/>
    </xf>
    <xf numFmtId="165" fontId="2" fillId="7" borderId="26" xfId="2" applyNumberFormat="1" applyFont="1" applyFill="1" applyBorder="1" applyAlignment="1">
      <alignment horizontal="right" vertical="center"/>
    </xf>
    <xf numFmtId="49" fontId="0" fillId="7" borderId="28" xfId="0" applyNumberFormat="1" applyFill="1" applyBorder="1" applyAlignment="1">
      <alignment horizontal="right" vertical="center"/>
    </xf>
    <xf numFmtId="165" fontId="2" fillId="7" borderId="29" xfId="2" applyNumberFormat="1" applyFont="1" applyFill="1" applyBorder="1" applyAlignment="1">
      <alignment horizontal="right" vertical="center"/>
    </xf>
    <xf numFmtId="49" fontId="0" fillId="7" borderId="39" xfId="0" applyNumberFormat="1" applyFill="1" applyBorder="1" applyAlignment="1">
      <alignment horizontal="center" vertical="center"/>
    </xf>
    <xf numFmtId="4" fontId="2" fillId="3" borderId="27" xfId="2" applyNumberFormat="1" applyFont="1" applyFill="1" applyBorder="1" applyAlignment="1">
      <alignment horizontal="center" vertical="center"/>
    </xf>
    <xf numFmtId="10" fontId="2" fillId="7" borderId="34" xfId="1" applyNumberFormat="1" applyFont="1" applyFill="1" applyBorder="1" applyAlignment="1">
      <alignment horizontal="right" vertical="center"/>
    </xf>
    <xf numFmtId="10" fontId="0" fillId="7" borderId="46" xfId="1" applyNumberFormat="1" applyFont="1" applyFill="1" applyBorder="1" applyAlignment="1">
      <alignment horizontal="right" vertical="center"/>
    </xf>
    <xf numFmtId="4" fontId="0" fillId="3" borderId="47" xfId="2" applyNumberFormat="1" applyFont="1" applyFill="1" applyBorder="1" applyAlignment="1">
      <alignment horizontal="right" vertical="center"/>
    </xf>
    <xf numFmtId="49" fontId="2" fillId="7" borderId="39" xfId="0" applyNumberFormat="1" applyFont="1" applyFill="1" applyBorder="1" applyAlignment="1">
      <alignment horizontal="center" vertical="center"/>
    </xf>
    <xf numFmtId="49" fontId="2" fillId="7" borderId="34" xfId="0" applyNumberFormat="1" applyFont="1" applyFill="1" applyBorder="1" applyAlignment="1">
      <alignment horizontal="center" vertical="center"/>
    </xf>
    <xf numFmtId="10" fontId="2" fillId="7" borderId="34" xfId="1" applyNumberFormat="1" applyFont="1" applyFill="1" applyBorder="1" applyAlignment="1">
      <alignment horizontal="center" vertical="center"/>
    </xf>
    <xf numFmtId="0" fontId="2" fillId="7" borderId="48" xfId="0" applyFont="1" applyFill="1" applyBorder="1" applyAlignment="1">
      <alignment horizontal="center" vertical="center"/>
    </xf>
    <xf numFmtId="0" fontId="2" fillId="7" borderId="49" xfId="0" applyFont="1" applyFill="1" applyBorder="1" applyAlignment="1">
      <alignment horizontal="center" vertical="center"/>
    </xf>
    <xf numFmtId="2" fontId="12" fillId="7" borderId="28" xfId="5" applyNumberFormat="1" applyFont="1" applyFill="1" applyBorder="1" applyAlignment="1">
      <alignment vertical="center" wrapText="1"/>
    </xf>
    <xf numFmtId="0" fontId="14" fillId="7" borderId="28" xfId="0" applyFont="1" applyFill="1" applyBorder="1" applyAlignment="1">
      <alignment horizontal="center" vertical="center" wrapText="1"/>
    </xf>
    <xf numFmtId="49" fontId="2" fillId="7" borderId="52" xfId="0" applyNumberFormat="1" applyFont="1" applyFill="1" applyBorder="1" applyAlignment="1">
      <alignment horizontal="center" vertical="center"/>
    </xf>
    <xf numFmtId="0" fontId="12" fillId="7" borderId="28" xfId="0" applyFont="1" applyFill="1" applyBorder="1" applyAlignment="1">
      <alignment horizontal="center" vertical="center" wrapText="1"/>
    </xf>
    <xf numFmtId="0" fontId="12" fillId="7" borderId="34" xfId="0" applyFont="1" applyFill="1" applyBorder="1" applyAlignment="1">
      <alignment horizontal="center" vertical="center" wrapText="1"/>
    </xf>
    <xf numFmtId="165" fontId="2" fillId="7" borderId="45" xfId="2" applyNumberFormat="1" applyFont="1" applyFill="1" applyBorder="1" applyAlignment="1">
      <alignment horizontal="right" vertical="center"/>
    </xf>
    <xf numFmtId="165" fontId="2" fillId="7" borderId="28" xfId="0" applyNumberFormat="1" applyFont="1" applyFill="1" applyBorder="1" applyAlignment="1">
      <alignment horizontal="center" vertical="center"/>
    </xf>
    <xf numFmtId="0" fontId="12" fillId="7" borderId="36" xfId="0" applyFont="1" applyFill="1" applyBorder="1" applyAlignment="1">
      <alignment horizontal="center" vertical="center" wrapText="1"/>
    </xf>
    <xf numFmtId="0" fontId="12" fillId="7" borderId="54" xfId="0" applyFont="1" applyFill="1" applyBorder="1" applyAlignment="1">
      <alignment horizontal="center" vertical="center" wrapText="1"/>
    </xf>
    <xf numFmtId="0" fontId="12" fillId="7" borderId="52" xfId="0" applyFont="1" applyFill="1" applyBorder="1" applyAlignment="1">
      <alignment horizontal="center" vertical="center" wrapText="1"/>
    </xf>
    <xf numFmtId="165" fontId="2" fillId="7" borderId="51" xfId="0" applyNumberFormat="1" applyFont="1" applyFill="1" applyBorder="1" applyAlignment="1">
      <alignment horizontal="center" vertical="center"/>
    </xf>
    <xf numFmtId="0" fontId="14" fillId="7" borderId="52" xfId="0" applyFont="1" applyFill="1" applyBorder="1" applyAlignment="1">
      <alignment horizontal="center" vertical="center" wrapText="1"/>
    </xf>
    <xf numFmtId="165" fontId="2" fillId="7" borderId="28" xfId="2" applyNumberFormat="1" applyFont="1" applyFill="1" applyBorder="1" applyAlignment="1">
      <alignment horizontal="right" vertical="center"/>
    </xf>
    <xf numFmtId="0" fontId="14" fillId="7" borderId="54" xfId="0" applyFont="1" applyFill="1" applyBorder="1" applyAlignment="1">
      <alignment horizontal="center" vertical="center" wrapText="1"/>
    </xf>
    <xf numFmtId="2" fontId="14" fillId="7" borderId="52" xfId="5" applyNumberFormat="1" applyFont="1" applyFill="1" applyBorder="1" applyAlignment="1">
      <alignment horizontal="center" vertical="center" wrapText="1"/>
    </xf>
    <xf numFmtId="0" fontId="12" fillId="7" borderId="28" xfId="0" applyFont="1" applyFill="1" applyBorder="1" applyAlignment="1">
      <alignment horizontal="left" vertical="center" wrapText="1"/>
    </xf>
    <xf numFmtId="0" fontId="12" fillId="7" borderId="28" xfId="0" applyFont="1" applyFill="1" applyBorder="1" applyAlignment="1">
      <alignment horizontal="center" vertical="center"/>
    </xf>
    <xf numFmtId="165" fontId="2" fillId="7" borderId="53" xfId="2" applyNumberFormat="1" applyFont="1" applyFill="1" applyBorder="1" applyAlignment="1">
      <alignment horizontal="right" vertical="center"/>
    </xf>
    <xf numFmtId="4" fontId="14" fillId="7" borderId="45" xfId="0" applyNumberFormat="1" applyFont="1" applyFill="1" applyBorder="1" applyAlignment="1">
      <alignment horizontal="right" vertical="center" wrapText="1"/>
    </xf>
    <xf numFmtId="4" fontId="14" fillId="7" borderId="28" xfId="0" applyNumberFormat="1" applyFont="1" applyFill="1" applyBorder="1" applyAlignment="1">
      <alignment horizontal="center" vertical="center" wrapText="1"/>
    </xf>
    <xf numFmtId="49" fontId="12" fillId="7" borderId="28" xfId="0" applyNumberFormat="1" applyFont="1" applyFill="1" applyBorder="1" applyAlignment="1" applyProtection="1">
      <alignment horizontal="left" vertical="center" wrapText="1"/>
      <protection locked="0"/>
    </xf>
    <xf numFmtId="0" fontId="12" fillId="7" borderId="52" xfId="0" applyFont="1" applyFill="1" applyBorder="1" applyAlignment="1">
      <alignment horizontal="center" vertical="center"/>
    </xf>
    <xf numFmtId="4" fontId="12" fillId="7" borderId="28" xfId="0" applyNumberFormat="1" applyFont="1" applyFill="1" applyBorder="1" applyAlignment="1">
      <alignment horizontal="center" vertical="center"/>
    </xf>
    <xf numFmtId="0" fontId="12" fillId="7" borderId="28" xfId="0" applyFont="1" applyFill="1" applyBorder="1" applyAlignment="1">
      <alignment horizontal="justify" vertical="center" wrapText="1"/>
    </xf>
    <xf numFmtId="4" fontId="14" fillId="7" borderId="28" xfId="0" applyNumberFormat="1" applyFont="1" applyFill="1" applyBorder="1" applyAlignment="1">
      <alignment horizontal="center" vertical="center"/>
    </xf>
    <xf numFmtId="49" fontId="14" fillId="7" borderId="52" xfId="0" applyNumberFormat="1" applyFont="1" applyFill="1" applyBorder="1" applyAlignment="1">
      <alignment horizontal="center" vertical="center" wrapText="1"/>
    </xf>
    <xf numFmtId="0" fontId="12" fillId="7" borderId="34" xfId="0" applyFont="1" applyFill="1" applyBorder="1" applyAlignment="1">
      <alignment horizontal="left" vertical="center" wrapText="1"/>
    </xf>
    <xf numFmtId="4" fontId="14" fillId="7" borderId="34" xfId="0" applyNumberFormat="1" applyFont="1" applyFill="1" applyBorder="1" applyAlignment="1">
      <alignment horizontal="center" vertical="center" wrapText="1"/>
    </xf>
    <xf numFmtId="0" fontId="12" fillId="7" borderId="55" xfId="0" applyFont="1" applyFill="1" applyBorder="1" applyAlignment="1">
      <alignment horizontal="center" vertical="center" wrapText="1"/>
    </xf>
    <xf numFmtId="0" fontId="12" fillId="7" borderId="52" xfId="0" applyFont="1" applyFill="1" applyBorder="1" applyAlignment="1">
      <alignment vertical="center" wrapText="1"/>
    </xf>
    <xf numFmtId="0" fontId="14" fillId="7" borderId="45" xfId="0" applyFont="1" applyFill="1" applyBorder="1" applyAlignment="1">
      <alignment horizontal="right" vertical="center"/>
    </xf>
    <xf numFmtId="0" fontId="14" fillId="7" borderId="53" xfId="0" applyFont="1" applyFill="1" applyBorder="1" applyAlignment="1">
      <alignment horizontal="right" vertical="center"/>
    </xf>
    <xf numFmtId="0" fontId="12" fillId="7" borderId="52" xfId="0" applyFont="1" applyFill="1" applyBorder="1" applyAlignment="1">
      <alignment horizontal="left" vertical="center" wrapText="1"/>
    </xf>
    <xf numFmtId="4" fontId="14" fillId="7" borderId="55" xfId="0" applyNumberFormat="1" applyFont="1" applyFill="1" applyBorder="1" applyAlignment="1">
      <alignment horizontal="center" vertical="center" wrapText="1"/>
    </xf>
    <xf numFmtId="0" fontId="14" fillId="7" borderId="28" xfId="0" applyFont="1" applyFill="1" applyBorder="1" applyAlignment="1">
      <alignment horizontal="right" vertical="center"/>
    </xf>
    <xf numFmtId="0" fontId="12" fillId="7" borderId="56" xfId="0" applyFont="1" applyFill="1" applyBorder="1" applyAlignment="1">
      <alignment horizontal="center" vertical="center" wrapText="1"/>
    </xf>
    <xf numFmtId="2" fontId="14" fillId="7" borderId="45" xfId="0" applyNumberFormat="1" applyFont="1" applyFill="1" applyBorder="1" applyAlignment="1">
      <alignment horizontal="right" vertical="center"/>
    </xf>
    <xf numFmtId="49" fontId="14" fillId="7" borderId="28" xfId="0" applyNumberFormat="1" applyFont="1" applyFill="1" applyBorder="1" applyAlignment="1">
      <alignment horizontal="center" vertical="center" wrapText="1"/>
    </xf>
    <xf numFmtId="4" fontId="14" fillId="7" borderId="45" xfId="0" applyNumberFormat="1" applyFont="1" applyFill="1" applyBorder="1" applyAlignment="1">
      <alignment horizontal="right" vertical="center"/>
    </xf>
    <xf numFmtId="0" fontId="12" fillId="7" borderId="55" xfId="0" applyFont="1" applyFill="1" applyBorder="1" applyAlignment="1">
      <alignment horizontal="left" vertical="center" wrapText="1"/>
    </xf>
    <xf numFmtId="0" fontId="12" fillId="7" borderId="28" xfId="0" applyFont="1" applyFill="1" applyBorder="1" applyAlignment="1">
      <alignment vertical="center" wrapText="1"/>
    </xf>
    <xf numFmtId="4" fontId="14" fillId="7" borderId="53" xfId="0" applyNumberFormat="1" applyFont="1" applyFill="1" applyBorder="1" applyAlignment="1">
      <alignment horizontal="right" vertical="center"/>
    </xf>
    <xf numFmtId="2" fontId="14" fillId="7" borderId="51" xfId="0" applyNumberFormat="1" applyFont="1" applyFill="1" applyBorder="1" applyAlignment="1">
      <alignment horizontal="right" vertical="center"/>
    </xf>
    <xf numFmtId="0" fontId="14" fillId="7" borderId="52" xfId="0" applyFont="1" applyFill="1" applyBorder="1" applyAlignment="1">
      <alignment horizontal="center" vertical="center"/>
    </xf>
    <xf numFmtId="0" fontId="15" fillId="7" borderId="28" xfId="0" applyFont="1" applyFill="1" applyBorder="1" applyAlignment="1">
      <alignment horizontal="left" vertical="center" wrapText="1"/>
    </xf>
    <xf numFmtId="4" fontId="14" fillId="7" borderId="53" xfId="0" applyNumberFormat="1" applyFont="1" applyFill="1" applyBorder="1" applyAlignment="1">
      <alignment horizontal="right" vertical="center" wrapText="1"/>
    </xf>
    <xf numFmtId="4" fontId="14" fillId="7" borderId="51" xfId="0" applyNumberFormat="1" applyFont="1" applyFill="1" applyBorder="1" applyAlignment="1">
      <alignment horizontal="right" vertical="center" wrapText="1"/>
    </xf>
    <xf numFmtId="10" fontId="0" fillId="7" borderId="50" xfId="1" applyNumberFormat="1" applyFont="1" applyFill="1" applyBorder="1" applyAlignment="1">
      <alignment horizontal="right" vertical="center"/>
    </xf>
    <xf numFmtId="4" fontId="0" fillId="3" borderId="57" xfId="2" applyNumberFormat="1" applyFont="1" applyFill="1" applyBorder="1" applyAlignment="1">
      <alignment horizontal="right" vertical="center"/>
    </xf>
    <xf numFmtId="4" fontId="14" fillId="7" borderId="45" xfId="4" applyNumberFormat="1" applyFont="1" applyFill="1" applyBorder="1" applyAlignment="1">
      <alignment horizontal="right" vertical="center" wrapText="1"/>
    </xf>
    <xf numFmtId="0" fontId="14" fillId="7" borderId="58" xfId="0" applyFont="1" applyFill="1" applyBorder="1" applyAlignment="1">
      <alignment horizontal="right" vertical="center"/>
    </xf>
    <xf numFmtId="49" fontId="2" fillId="7" borderId="51" xfId="0" applyNumberFormat="1" applyFont="1" applyFill="1" applyBorder="1" applyAlignment="1">
      <alignment horizontal="center" vertical="center"/>
    </xf>
    <xf numFmtId="0" fontId="12" fillId="7" borderId="59" xfId="0" applyFont="1" applyFill="1" applyBorder="1" applyAlignment="1">
      <alignment horizontal="center" vertical="center" wrapText="1"/>
    </xf>
    <xf numFmtId="0" fontId="14" fillId="7" borderId="59" xfId="0" applyFont="1" applyFill="1" applyBorder="1" applyAlignment="1">
      <alignment horizontal="center" vertical="center" wrapText="1"/>
    </xf>
    <xf numFmtId="0" fontId="14" fillId="7" borderId="52" xfId="0" applyFont="1" applyFill="1" applyBorder="1" applyAlignment="1">
      <alignment horizontal="right" vertical="center"/>
    </xf>
    <xf numFmtId="0" fontId="16" fillId="0" borderId="0" xfId="0" applyFont="1"/>
    <xf numFmtId="10" fontId="16" fillId="0" borderId="25" xfId="1" applyNumberFormat="1" applyFont="1" applyBorder="1" applyAlignment="1"/>
    <xf numFmtId="0" fontId="16" fillId="0" borderId="0" xfId="0" applyFont="1" applyAlignment="1">
      <alignment horizontal="center"/>
    </xf>
    <xf numFmtId="49" fontId="0" fillId="7" borderId="55" xfId="0" applyNumberFormat="1" applyFill="1" applyBorder="1" applyAlignment="1">
      <alignment horizontal="center" vertical="center"/>
    </xf>
    <xf numFmtId="0" fontId="12" fillId="7" borderId="36" xfId="0" applyFont="1" applyFill="1" applyBorder="1" applyAlignment="1">
      <alignment horizontal="left" vertical="center" wrapText="1"/>
    </xf>
    <xf numFmtId="44" fontId="2" fillId="0" borderId="0" xfId="3" applyFont="1"/>
    <xf numFmtId="44" fontId="2" fillId="0" borderId="0" xfId="3" applyFont="1" applyAlignment="1">
      <alignment horizontal="center"/>
    </xf>
    <xf numFmtId="2" fontId="14" fillId="7" borderId="61" xfId="0" applyNumberFormat="1" applyFont="1" applyFill="1" applyBorder="1" applyAlignment="1">
      <alignment horizontal="right" vertical="center"/>
    </xf>
    <xf numFmtId="4" fontId="14" fillId="7" borderId="61" xfId="4" applyNumberFormat="1" applyFont="1" applyFill="1" applyBorder="1" applyAlignment="1">
      <alignment horizontal="right" vertical="center" wrapText="1"/>
    </xf>
    <xf numFmtId="49" fontId="2" fillId="7" borderId="45" xfId="0" applyNumberFormat="1" applyFont="1" applyFill="1" applyBorder="1" applyAlignment="1">
      <alignment horizontal="center" vertical="center"/>
    </xf>
    <xf numFmtId="0" fontId="12" fillId="7" borderId="29" xfId="0" applyFont="1" applyFill="1" applyBorder="1" applyAlignment="1">
      <alignment horizontal="center" vertical="center" wrapText="1"/>
    </xf>
    <xf numFmtId="0" fontId="12" fillId="7" borderId="45" xfId="0" applyFont="1" applyFill="1" applyBorder="1" applyAlignment="1">
      <alignment horizontal="center" vertical="center" wrapText="1"/>
    </xf>
    <xf numFmtId="49" fontId="0" fillId="7" borderId="39" xfId="0" applyNumberFormat="1" applyFill="1" applyBorder="1" applyAlignment="1">
      <alignment horizontal="left" vertical="center" wrapText="1"/>
    </xf>
    <xf numFmtId="0" fontId="12" fillId="7" borderId="62" xfId="0" applyFont="1" applyFill="1" applyBorder="1" applyAlignment="1">
      <alignment vertical="center" wrapText="1"/>
    </xf>
    <xf numFmtId="0" fontId="12" fillId="7" borderId="50" xfId="0" applyFont="1" applyFill="1" applyBorder="1" applyAlignment="1">
      <alignment vertical="center" wrapText="1"/>
    </xf>
    <xf numFmtId="4" fontId="0" fillId="3" borderId="51" xfId="2" applyNumberFormat="1" applyFont="1" applyFill="1" applyBorder="1" applyAlignment="1">
      <alignment horizontal="right" vertical="center"/>
    </xf>
    <xf numFmtId="0" fontId="0" fillId="0" borderId="60" xfId="0" applyBorder="1" applyAlignment="1">
      <alignment horizontal="center" vertical="top"/>
    </xf>
    <xf numFmtId="0" fontId="0" fillId="0" borderId="0" xfId="0" applyAlignment="1">
      <alignment horizontal="center" vertical="top"/>
    </xf>
    <xf numFmtId="10" fontId="0" fillId="6" borderId="41" xfId="1" applyNumberFormat="1" applyFont="1" applyFill="1" applyBorder="1" applyAlignment="1">
      <alignment horizontal="center" vertical="center"/>
    </xf>
    <xf numFmtId="10" fontId="0" fillId="6"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7" borderId="7" xfId="0" applyNumberFormat="1" applyFill="1" applyBorder="1" applyAlignment="1">
      <alignment horizontal="left" vertical="center"/>
    </xf>
    <xf numFmtId="49" fontId="0" fillId="7" borderId="8" xfId="0" applyNumberFormat="1" applyFill="1" applyBorder="1" applyAlignment="1">
      <alignment horizontal="left" vertical="center"/>
    </xf>
    <xf numFmtId="0" fontId="0" fillId="6" borderId="7" xfId="0" applyFill="1" applyBorder="1" applyAlignment="1">
      <alignment horizontal="center" vertical="center"/>
    </xf>
    <xf numFmtId="0" fontId="0" fillId="6" borderId="8" xfId="0"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4" fontId="2" fillId="7" borderId="12" xfId="0" applyNumberFormat="1" applyFont="1" applyFill="1" applyBorder="1" applyAlignment="1">
      <alignment horizontal="center" vertical="center"/>
    </xf>
    <xf numFmtId="14" fontId="2" fillId="7" borderId="17" xfId="0" applyNumberFormat="1" applyFont="1" applyFill="1" applyBorder="1" applyAlignment="1">
      <alignment horizontal="center" vertical="center"/>
    </xf>
    <xf numFmtId="0" fontId="2" fillId="2" borderId="13" xfId="0" applyFont="1" applyFill="1" applyBorder="1" applyAlignment="1">
      <alignment horizontal="center" vertical="center"/>
    </xf>
    <xf numFmtId="0" fontId="2" fillId="2" borderId="18" xfId="0" applyFont="1" applyFill="1" applyBorder="1" applyAlignment="1">
      <alignment horizontal="center" vertical="center"/>
    </xf>
    <xf numFmtId="0" fontId="8" fillId="6" borderId="31" xfId="0" applyFont="1" applyFill="1" applyBorder="1" applyAlignment="1">
      <alignment horizontal="center"/>
    </xf>
    <xf numFmtId="0" fontId="8" fillId="6" borderId="33" xfId="0" applyFont="1" applyFill="1" applyBorder="1" applyAlignment="1">
      <alignment horizontal="center"/>
    </xf>
    <xf numFmtId="0" fontId="3" fillId="5" borderId="37" xfId="0" applyFont="1" applyFill="1" applyBorder="1" applyAlignment="1">
      <alignment horizontal="center" vertical="center"/>
    </xf>
    <xf numFmtId="0" fontId="3" fillId="5" borderId="44" xfId="0" applyFont="1" applyFill="1" applyBorder="1" applyAlignment="1">
      <alignment horizontal="center" vertical="center"/>
    </xf>
    <xf numFmtId="0" fontId="3" fillId="5" borderId="38" xfId="0" applyFont="1" applyFill="1" applyBorder="1" applyAlignment="1">
      <alignment horizontal="center" vertical="center"/>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right" vertical="center"/>
    </xf>
    <xf numFmtId="10" fontId="0" fillId="3" borderId="19" xfId="1" applyNumberFormat="1" applyFont="1" applyFill="1" applyBorder="1" applyAlignment="1">
      <alignment horizontal="right" vertical="center"/>
    </xf>
    <xf numFmtId="0" fontId="8" fillId="7" borderId="31" xfId="0" applyFont="1" applyFill="1" applyBorder="1" applyAlignment="1">
      <alignment horizontal="center"/>
    </xf>
    <xf numFmtId="0" fontId="8" fillId="7" borderId="33" xfId="0" applyFont="1" applyFill="1" applyBorder="1" applyAlignment="1">
      <alignment horizontal="center"/>
    </xf>
    <xf numFmtId="0" fontId="8" fillId="3" borderId="31" xfId="0" applyFont="1" applyFill="1" applyBorder="1" applyAlignment="1">
      <alignment horizontal="center"/>
    </xf>
    <xf numFmtId="0" fontId="8" fillId="3" borderId="33" xfId="0" applyFont="1" applyFill="1" applyBorder="1" applyAlignment="1">
      <alignment horizontal="center"/>
    </xf>
    <xf numFmtId="0" fontId="5" fillId="4" borderId="31" xfId="0" applyFont="1" applyFill="1" applyBorder="1" applyAlignment="1">
      <alignment horizontal="left"/>
    </xf>
    <xf numFmtId="0" fontId="5" fillId="4" borderId="32" xfId="0" applyFont="1" applyFill="1" applyBorder="1" applyAlignment="1">
      <alignment horizontal="left"/>
    </xf>
    <xf numFmtId="0" fontId="0" fillId="0" borderId="6" xfId="0" applyBorder="1" applyAlignment="1">
      <alignment horizontal="center"/>
    </xf>
    <xf numFmtId="0" fontId="0" fillId="0" borderId="7"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5" xfId="0" applyFont="1" applyFill="1" applyBorder="1" applyAlignment="1">
      <alignment horizontal="center" vertical="center"/>
    </xf>
    <xf numFmtId="10" fontId="0" fillId="6" borderId="6" xfId="0" applyNumberFormat="1" applyFill="1" applyBorder="1" applyAlignment="1">
      <alignment horizontal="center" vertical="center" wrapText="1"/>
    </xf>
    <xf numFmtId="10" fontId="0" fillId="6" borderId="7" xfId="0" applyNumberFormat="1" applyFill="1" applyBorder="1" applyAlignment="1">
      <alignment horizontal="center" vertical="center" wrapText="1"/>
    </xf>
    <xf numFmtId="10" fontId="0" fillId="6" borderId="10" xfId="0" applyNumberFormat="1" applyFill="1" applyBorder="1" applyAlignment="1">
      <alignment horizontal="center" vertical="center" wrapText="1"/>
    </xf>
    <xf numFmtId="10" fontId="0" fillId="6" borderId="22" xfId="0" applyNumberFormat="1" applyFill="1" applyBorder="1" applyAlignment="1">
      <alignment horizontal="center" vertical="center" wrapText="1"/>
    </xf>
    <xf numFmtId="10" fontId="0" fillId="6" borderId="23" xfId="0" applyNumberFormat="1" applyFill="1" applyBorder="1" applyAlignment="1">
      <alignment horizontal="center" vertical="center" wrapText="1"/>
    </xf>
    <xf numFmtId="10" fontId="0" fillId="6" borderId="24" xfId="0" applyNumberFormat="1" applyFill="1" applyBorder="1" applyAlignment="1">
      <alignment horizontal="center" vertical="center" wrapText="1"/>
    </xf>
    <xf numFmtId="170" fontId="0" fillId="0" borderId="0" xfId="0" applyNumberFormat="1"/>
    <xf numFmtId="170" fontId="2" fillId="4" borderId="25" xfId="3" applyNumberFormat="1" applyFont="1" applyFill="1" applyBorder="1" applyAlignment="1">
      <alignment horizontal="right" vertical="center"/>
    </xf>
    <xf numFmtId="170" fontId="2" fillId="5" borderId="9" xfId="0" applyNumberFormat="1" applyFont="1" applyFill="1" applyBorder="1" applyAlignment="1">
      <alignment horizontal="center" vertical="center" wrapText="1"/>
    </xf>
    <xf numFmtId="170" fontId="2" fillId="5" borderId="25" xfId="0" applyNumberFormat="1" applyFont="1" applyFill="1" applyBorder="1" applyAlignment="1">
      <alignment horizontal="center" vertical="center" wrapText="1"/>
    </xf>
    <xf numFmtId="170" fontId="2" fillId="3" borderId="36" xfId="2" applyNumberFormat="1" applyFont="1" applyFill="1" applyBorder="1" applyAlignment="1">
      <alignment horizontal="right" vertical="center"/>
    </xf>
    <xf numFmtId="170" fontId="2" fillId="3" borderId="28" xfId="2" applyNumberFormat="1" applyFont="1" applyFill="1" applyBorder="1" applyAlignment="1">
      <alignment horizontal="right" vertical="center"/>
    </xf>
    <xf numFmtId="170" fontId="0" fillId="3" borderId="36" xfId="2" applyNumberFormat="1" applyFont="1" applyFill="1" applyBorder="1" applyAlignment="1">
      <alignment horizontal="right" vertical="center"/>
    </xf>
    <xf numFmtId="170" fontId="0" fillId="3" borderId="28" xfId="2" applyNumberFormat="1" applyFont="1" applyFill="1" applyBorder="1" applyAlignment="1">
      <alignment horizontal="right" vertical="center"/>
    </xf>
  </cellXfs>
  <cellStyles count="7">
    <cellStyle name="Moeda" xfId="3" builtinId="4"/>
    <cellStyle name="Moeda 2" xfId="2" xr:uid="{00000000-0005-0000-0000-000001000000}"/>
    <cellStyle name="Normal" xfId="0" builtinId="0"/>
    <cellStyle name="Normal 4" xfId="6" xr:uid="{5C8F85D9-01F6-4AAD-BE16-A7C8D64C0E57}"/>
    <cellStyle name="Normal_orç.cabine" xfId="5" xr:uid="{A2C10DD5-AE5E-448A-9EF0-E49EDBE2E5B1}"/>
    <cellStyle name="Porcentagem" xfId="1" builtinId="5"/>
    <cellStyle name="Vírgula" xfId="4" builtinId="3"/>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0.xml"/><Relationship Id="rId13" Type="http://schemas.microsoft.com/office/2017/10/relationships/person" Target="persons/person5.xml"/><Relationship Id="rId18" Type="http://schemas.microsoft.com/office/2017/10/relationships/person" Target="persons/person10.xml"/><Relationship Id="rId3" Type="http://schemas.openxmlformats.org/officeDocument/2006/relationships/theme" Target="theme/theme1.xml"/><Relationship Id="rId12" Type="http://schemas.microsoft.com/office/2017/10/relationships/person" Target="persons/person3.xml"/><Relationship Id="rId17" Type="http://schemas.microsoft.com/office/2017/10/relationships/person" Target="persons/person9.xml"/><Relationship Id="rId2" Type="http://schemas.openxmlformats.org/officeDocument/2006/relationships/worksheet" Target="worksheets/sheet2.xml"/><Relationship Id="rId16" Type="http://schemas.microsoft.com/office/2017/10/relationships/person" Target="persons/person7.xml"/><Relationship Id="rId20" Type="http://schemas.microsoft.com/office/2017/10/relationships/person" Target="persons/person11.xml"/><Relationship Id="rId1" Type="http://schemas.openxmlformats.org/officeDocument/2006/relationships/worksheet" Target="worksheets/sheet1.xml"/><Relationship Id="rId6" Type="http://schemas.openxmlformats.org/officeDocument/2006/relationships/calcChain" Target="calcChain.xml"/><Relationship Id="rId11" Type="http://schemas.microsoft.com/office/2017/10/relationships/person" Target="persons/person2.xml"/><Relationship Id="rId5" Type="http://schemas.openxmlformats.org/officeDocument/2006/relationships/sharedStrings" Target="sharedStrings.xml"/><Relationship Id="rId15" Type="http://schemas.microsoft.com/office/2017/10/relationships/person" Target="persons/person6.xml"/><Relationship Id="rId19" Type="http://schemas.microsoft.com/office/2017/10/relationships/person" Target="persons/person.xml"/><Relationship Id="rId10" Type="http://schemas.microsoft.com/office/2017/10/relationships/person" Target="persons/person1.xml"/><Relationship Id="rId4" Type="http://schemas.openxmlformats.org/officeDocument/2006/relationships/styles" Target="styles.xml"/><Relationship Id="rId14" Type="http://schemas.microsoft.com/office/2017/10/relationships/person" Target="persons/person8.xml"/><Relationship Id="rId9" Type="http://schemas.microsoft.com/office/2017/10/relationships/person" Target="persons/person4.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10.xml><?xml version="1.0" encoding="utf-8"?>
<personList xmlns="http://schemas.microsoft.com/office/spreadsheetml/2018/threadedcomments" xmlns:x="http://schemas.openxmlformats.org/spreadsheetml/2006/main"/>
</file>

<file path=xl/persons/person1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persons/person5.xml><?xml version="1.0" encoding="utf-8"?>
<personList xmlns="http://schemas.microsoft.com/office/spreadsheetml/2018/threadedcomments" xmlns:x="http://schemas.openxmlformats.org/spreadsheetml/2006/main"/>
</file>

<file path=xl/persons/person6.xml><?xml version="1.0" encoding="utf-8"?>
<personList xmlns="http://schemas.microsoft.com/office/spreadsheetml/2018/threadedcomments" xmlns:x="http://schemas.openxmlformats.org/spreadsheetml/2006/main"/>
</file>

<file path=xl/persons/person7.xml><?xml version="1.0" encoding="utf-8"?>
<personList xmlns="http://schemas.microsoft.com/office/spreadsheetml/2018/threadedcomments" xmlns:x="http://schemas.openxmlformats.org/spreadsheetml/2006/main"/>
</file>

<file path=xl/persons/person8.xml><?xml version="1.0" encoding="utf-8"?>
<personList xmlns="http://schemas.microsoft.com/office/spreadsheetml/2018/threadedcomments" xmlns:x="http://schemas.openxmlformats.org/spreadsheetml/2006/main"/>
</file>

<file path=xl/persons/person9.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165"/>
  <sheetViews>
    <sheetView showGridLines="0" tabSelected="1" topLeftCell="D1" zoomScale="90" zoomScaleNormal="90" workbookViewId="0">
      <selection activeCell="M7" sqref="M7"/>
    </sheetView>
  </sheetViews>
  <sheetFormatPr defaultRowHeight="15" x14ac:dyDescent="0.25"/>
  <cols>
    <col min="1" max="1" width="2.42578125" customWidth="1"/>
    <col min="2" max="2" width="13.5703125" customWidth="1"/>
    <col min="3" max="3" width="11.85546875" bestFit="1" customWidth="1"/>
    <col min="4" max="4" width="21" bestFit="1" customWidth="1"/>
    <col min="5" max="5" width="64.28515625" customWidth="1"/>
    <col min="6" max="6" width="9.28515625" bestFit="1" customWidth="1"/>
    <col min="7" max="7" width="13.28515625" style="42" bestFit="1" customWidth="1"/>
    <col min="8" max="8" width="18.5703125" style="46" customWidth="1"/>
    <col min="9" max="9" width="9.85546875" bestFit="1" customWidth="1"/>
    <col min="10" max="12" width="18.5703125" customWidth="1"/>
    <col min="13" max="13" width="15" bestFit="1" customWidth="1"/>
    <col min="14" max="14" width="29.140625" customWidth="1"/>
    <col min="15" max="15" width="8.140625" customWidth="1"/>
    <col min="16" max="16" width="13" customWidth="1"/>
    <col min="17" max="17" width="13.42578125" customWidth="1"/>
    <col min="18" max="18" width="13.7109375" customWidth="1"/>
    <col min="19" max="19" width="14.42578125" customWidth="1"/>
    <col min="20" max="20" width="10.85546875" customWidth="1"/>
    <col min="21" max="21" width="11.5703125" customWidth="1"/>
    <col min="22" max="22" width="14" customWidth="1"/>
    <col min="23" max="23" width="9.140625" customWidth="1"/>
    <col min="25" max="25" width="12.42578125" customWidth="1"/>
  </cols>
  <sheetData>
    <row r="1" spans="1:45" ht="15.75" thickBot="1" x14ac:dyDescent="0.3">
      <c r="R1" s="1"/>
      <c r="S1" s="1"/>
      <c r="T1" s="1"/>
      <c r="U1" s="1"/>
      <c r="V1" s="1"/>
      <c r="W1" s="1"/>
      <c r="X1" s="1"/>
      <c r="Y1" s="1"/>
      <c r="Z1" s="1"/>
      <c r="AA1" s="1"/>
      <c r="AB1" s="1"/>
      <c r="AC1" s="1"/>
      <c r="AD1" s="1"/>
      <c r="AE1" s="1"/>
      <c r="AF1" s="1"/>
      <c r="AG1" s="1"/>
      <c r="AH1" s="1"/>
      <c r="AI1" s="1"/>
      <c r="AJ1" s="1"/>
      <c r="AK1" s="1"/>
      <c r="AL1" s="1"/>
      <c r="AM1" s="1"/>
      <c r="AN1" s="1"/>
      <c r="AO1" s="1"/>
      <c r="AP1" s="1"/>
      <c r="AQ1" s="1"/>
    </row>
    <row r="2" spans="1:45" ht="22.5" thickTop="1" thickBot="1" x14ac:dyDescent="0.3">
      <c r="B2" s="139" t="s">
        <v>2</v>
      </c>
      <c r="C2" s="140"/>
      <c r="D2" s="140"/>
      <c r="E2" s="140"/>
      <c r="F2" s="141"/>
      <c r="G2" s="43" t="s">
        <v>3</v>
      </c>
      <c r="H2" s="47"/>
      <c r="I2" s="10" t="s">
        <v>4</v>
      </c>
      <c r="J2" s="28"/>
      <c r="K2" s="1"/>
      <c r="W2" s="1"/>
      <c r="X2" s="1"/>
    </row>
    <row r="3" spans="1:45" ht="15.75" thickBot="1" x14ac:dyDescent="0.3">
      <c r="B3" s="4" t="s">
        <v>31</v>
      </c>
      <c r="C3" s="142" t="s">
        <v>44</v>
      </c>
      <c r="D3" s="142"/>
      <c r="E3" s="142"/>
      <c r="F3" s="142"/>
      <c r="G3" s="142"/>
      <c r="H3" s="143"/>
      <c r="I3" s="8" t="s">
        <v>43</v>
      </c>
      <c r="J3" s="14">
        <v>45485</v>
      </c>
      <c r="K3" s="1"/>
      <c r="X3" s="1"/>
    </row>
    <row r="4" spans="1:45" ht="15.75" thickBot="1" x14ac:dyDescent="0.3">
      <c r="B4" s="4" t="s">
        <v>7</v>
      </c>
      <c r="C4" s="142" t="s">
        <v>394</v>
      </c>
      <c r="D4" s="142"/>
      <c r="E4" s="142"/>
      <c r="F4" s="142"/>
      <c r="G4" s="142"/>
      <c r="H4" s="143"/>
      <c r="I4" s="8" t="s">
        <v>21</v>
      </c>
      <c r="J4" s="15"/>
      <c r="K4" s="1"/>
      <c r="X4" s="1"/>
    </row>
    <row r="5" spans="1:45" ht="15.75" thickBot="1" x14ac:dyDescent="0.3">
      <c r="B5" s="4" t="s">
        <v>9</v>
      </c>
      <c r="C5" s="16"/>
      <c r="D5" s="8" t="s">
        <v>10</v>
      </c>
      <c r="E5" s="144"/>
      <c r="F5" s="145"/>
      <c r="G5" s="44" t="s">
        <v>11</v>
      </c>
      <c r="H5" s="48" t="s">
        <v>46</v>
      </c>
      <c r="I5" s="8" t="s">
        <v>12</v>
      </c>
      <c r="J5" s="29" t="s">
        <v>47</v>
      </c>
    </row>
    <row r="6" spans="1:45" x14ac:dyDescent="0.25">
      <c r="B6" s="146" t="s">
        <v>14</v>
      </c>
      <c r="C6" s="148">
        <v>45108</v>
      </c>
      <c r="D6" s="7" t="s">
        <v>15</v>
      </c>
      <c r="E6" s="9" t="s">
        <v>37</v>
      </c>
      <c r="F6" s="17"/>
      <c r="G6" s="150" t="s">
        <v>16</v>
      </c>
      <c r="H6" s="159">
        <f>'Detalhamento do BDI'!F2</f>
        <v>0.27394731638295489</v>
      </c>
      <c r="I6" s="157" t="s">
        <v>17</v>
      </c>
      <c r="J6" s="137"/>
    </row>
    <row r="7" spans="1:45" ht="15.75" thickBot="1" x14ac:dyDescent="0.3">
      <c r="B7" s="147"/>
      <c r="C7" s="149"/>
      <c r="D7" s="22" t="s">
        <v>45</v>
      </c>
      <c r="E7" s="11" t="s">
        <v>38</v>
      </c>
      <c r="F7" s="18"/>
      <c r="G7" s="151"/>
      <c r="H7" s="160"/>
      <c r="I7" s="158"/>
      <c r="J7" s="138"/>
    </row>
    <row r="8" spans="1:45" ht="16.5" thickTop="1" thickBot="1" x14ac:dyDescent="0.3"/>
    <row r="9" spans="1:45" ht="15" customHeight="1" thickTop="1" thickBot="1" x14ac:dyDescent="0.3">
      <c r="B9" s="154" t="s">
        <v>0</v>
      </c>
      <c r="C9" s="161" t="s">
        <v>39</v>
      </c>
      <c r="D9" s="162"/>
    </row>
    <row r="10" spans="1:45" ht="15.75" customHeight="1" thickTop="1" thickBot="1" x14ac:dyDescent="0.3">
      <c r="B10" s="155"/>
      <c r="C10" s="152" t="s">
        <v>40</v>
      </c>
      <c r="D10" s="153"/>
    </row>
    <row r="11" spans="1:45" ht="16.5" thickTop="1" thickBot="1" x14ac:dyDescent="0.3">
      <c r="B11" s="156"/>
      <c r="C11" s="163" t="s">
        <v>1</v>
      </c>
      <c r="D11" s="164"/>
      <c r="K11" s="27"/>
      <c r="AR11" s="2"/>
      <c r="AS11" s="3"/>
    </row>
    <row r="12" spans="1:45" ht="16.5" thickTop="1" thickBot="1" x14ac:dyDescent="0.3">
      <c r="H12" s="49" t="s">
        <v>35</v>
      </c>
      <c r="L12" s="12" t="s">
        <v>30</v>
      </c>
    </row>
    <row r="13" spans="1:45" ht="15.75" thickBot="1" x14ac:dyDescent="0.3">
      <c r="H13" s="50" t="s">
        <v>42</v>
      </c>
      <c r="K13" s="180"/>
      <c r="L13" s="181">
        <f>SUM(L15:L152)</f>
        <v>465003.31771513843</v>
      </c>
    </row>
    <row r="14" spans="1:45" ht="37.5" customHeight="1" thickBot="1" x14ac:dyDescent="0.3">
      <c r="A14" s="1" t="s">
        <v>400</v>
      </c>
      <c r="B14" s="12" t="s">
        <v>22</v>
      </c>
      <c r="C14" s="12" t="s">
        <v>23</v>
      </c>
      <c r="D14" s="12" t="s">
        <v>24</v>
      </c>
      <c r="E14" s="13" t="s">
        <v>25</v>
      </c>
      <c r="F14" s="12" t="s">
        <v>26</v>
      </c>
      <c r="G14" s="12" t="s">
        <v>27</v>
      </c>
      <c r="H14" s="49" t="s">
        <v>36</v>
      </c>
      <c r="I14" s="12" t="s">
        <v>28</v>
      </c>
      <c r="J14" s="12" t="s">
        <v>34</v>
      </c>
      <c r="K14" s="182" t="s">
        <v>41</v>
      </c>
      <c r="L14" s="183" t="s">
        <v>33</v>
      </c>
      <c r="X14" s="21"/>
    </row>
    <row r="15" spans="1:45" s="33" customFormat="1" ht="15" customHeight="1" x14ac:dyDescent="0.25">
      <c r="A15" s="31"/>
      <c r="B15" s="32">
        <v>1</v>
      </c>
      <c r="C15" s="62"/>
      <c r="D15" s="62"/>
      <c r="E15" s="62" t="s">
        <v>92</v>
      </c>
      <c r="F15" s="63"/>
      <c r="G15" s="45"/>
      <c r="H15" s="51"/>
      <c r="I15" s="56"/>
      <c r="J15" s="37"/>
      <c r="K15" s="184"/>
      <c r="L15" s="185"/>
      <c r="M15" s="124" t="e">
        <f>SUM(#REF!)</f>
        <v>#REF!</v>
      </c>
    </row>
    <row r="16" spans="1:45" s="33" customFormat="1" ht="15" customHeight="1" thickBot="1" x14ac:dyDescent="0.3">
      <c r="A16" s="31"/>
      <c r="B16" s="32">
        <v>2</v>
      </c>
      <c r="C16" s="62"/>
      <c r="D16" s="62"/>
      <c r="E16" s="62" t="s">
        <v>61</v>
      </c>
      <c r="F16" s="63"/>
      <c r="G16" s="45"/>
      <c r="H16" s="51"/>
      <c r="I16" s="56"/>
      <c r="J16" s="37"/>
      <c r="K16" s="186"/>
      <c r="L16" s="187"/>
      <c r="M16" s="124">
        <f>SUM(L17:L18)</f>
        <v>8752.6999999999989</v>
      </c>
    </row>
    <row r="17" spans="1:13" ht="81" x14ac:dyDescent="0.25">
      <c r="A17" s="1"/>
      <c r="B17" s="23" t="s">
        <v>54</v>
      </c>
      <c r="C17" s="23" t="s">
        <v>62</v>
      </c>
      <c r="D17" s="23" t="s">
        <v>50</v>
      </c>
      <c r="E17" s="132" t="s">
        <v>63</v>
      </c>
      <c r="F17" s="24" t="s">
        <v>65</v>
      </c>
      <c r="G17" s="24" t="s">
        <v>328</v>
      </c>
      <c r="H17" s="52" t="s">
        <v>82</v>
      </c>
      <c r="I17" s="25">
        <f>$H$6</f>
        <v>0.27394731638295489</v>
      </c>
      <c r="J17" s="5" t="str">
        <f>IF(LEFT($H$13,5)="CUSTO",H17,H17/(1+I17))</f>
        <v>1.429,69</v>
      </c>
      <c r="K17" s="186">
        <v>1821.35</v>
      </c>
      <c r="L17" s="187">
        <f t="shared" ref="L17:L67" si="0">K17*G17</f>
        <v>1821.35</v>
      </c>
    </row>
    <row r="18" spans="1:13" ht="54.75" thickBot="1" x14ac:dyDescent="0.3">
      <c r="A18" s="1"/>
      <c r="B18" s="23" t="s">
        <v>55</v>
      </c>
      <c r="C18" s="23" t="s">
        <v>100</v>
      </c>
      <c r="D18" s="23" t="s">
        <v>50</v>
      </c>
      <c r="E18" s="133" t="s">
        <v>99</v>
      </c>
      <c r="F18" s="24" t="s">
        <v>52</v>
      </c>
      <c r="G18" s="24" t="s">
        <v>395</v>
      </c>
      <c r="H18" s="52" t="s">
        <v>329</v>
      </c>
      <c r="I18" s="25">
        <f t="shared" ref="I18:I53" si="1">$H$6</f>
        <v>0.27394731638295489</v>
      </c>
      <c r="J18" s="5" t="str">
        <f>IF(LEFT($H$13,5)="CUSTO",H18,H18/(1+I18))</f>
        <v>49,69</v>
      </c>
      <c r="K18" s="186">
        <v>63.3</v>
      </c>
      <c r="L18" s="187">
        <f t="shared" si="0"/>
        <v>6931.3499999999995</v>
      </c>
    </row>
    <row r="19" spans="1:13" x14ac:dyDescent="0.25">
      <c r="A19" s="1"/>
      <c r="B19" s="23"/>
      <c r="C19" s="23"/>
      <c r="D19" s="23"/>
      <c r="E19" s="131"/>
      <c r="F19" s="24"/>
      <c r="G19" s="24"/>
      <c r="H19" s="52"/>
      <c r="I19" s="25"/>
      <c r="J19" s="5"/>
      <c r="K19" s="186"/>
      <c r="L19" s="187"/>
    </row>
    <row r="20" spans="1:13" s="33" customFormat="1" x14ac:dyDescent="0.25">
      <c r="A20" s="31"/>
      <c r="B20" s="34" t="s">
        <v>93</v>
      </c>
      <c r="C20" s="34"/>
      <c r="D20" s="24"/>
      <c r="E20" s="34" t="s">
        <v>64</v>
      </c>
      <c r="F20" s="24"/>
      <c r="G20" s="24"/>
      <c r="H20" s="52"/>
      <c r="I20" s="36"/>
      <c r="J20" s="37"/>
      <c r="K20" s="186"/>
      <c r="L20" s="187"/>
      <c r="M20" s="124">
        <f>SUM(L22:L27)</f>
        <v>36299.688915138489</v>
      </c>
    </row>
    <row r="21" spans="1:13" s="33" customFormat="1" x14ac:dyDescent="0.25">
      <c r="A21" s="31"/>
      <c r="B21" s="34"/>
      <c r="C21" s="34"/>
      <c r="D21" s="128"/>
      <c r="E21" s="66"/>
      <c r="F21" s="24"/>
      <c r="G21" s="24"/>
      <c r="H21" s="52"/>
      <c r="I21" s="36"/>
      <c r="J21" s="37"/>
      <c r="K21" s="186"/>
      <c r="L21" s="187"/>
      <c r="M21" s="124"/>
    </row>
    <row r="22" spans="1:13" ht="54" x14ac:dyDescent="0.25">
      <c r="A22" s="1"/>
      <c r="B22" s="23" t="s">
        <v>56</v>
      </c>
      <c r="C22" s="129" t="s">
        <v>83</v>
      </c>
      <c r="D22" s="130" t="s">
        <v>50</v>
      </c>
      <c r="E22" s="93" t="s">
        <v>101</v>
      </c>
      <c r="F22" s="65" t="s">
        <v>51</v>
      </c>
      <c r="G22" s="83">
        <v>10.220000000000001</v>
      </c>
      <c r="H22" s="98">
        <v>147.36000000000001</v>
      </c>
      <c r="I22" s="25">
        <f t="shared" si="1"/>
        <v>0.27394731638295489</v>
      </c>
      <c r="J22" s="5">
        <f t="shared" ref="J22:J31" si="2">IF(LEFT($H$13,5)="CUSTO",H22,H22/(1+I22))</f>
        <v>147.36000000000001</v>
      </c>
      <c r="K22" s="186">
        <v>187.73</v>
      </c>
      <c r="L22" s="187">
        <f t="shared" si="0"/>
        <v>1918.6006</v>
      </c>
    </row>
    <row r="23" spans="1:13" ht="27" x14ac:dyDescent="0.25">
      <c r="A23" s="1"/>
      <c r="B23" s="23" t="s">
        <v>94</v>
      </c>
      <c r="C23" s="67" t="s">
        <v>105</v>
      </c>
      <c r="D23" s="67" t="s">
        <v>50</v>
      </c>
      <c r="E23" s="93" t="s">
        <v>102</v>
      </c>
      <c r="F23" s="65" t="s">
        <v>49</v>
      </c>
      <c r="G23" s="83">
        <v>54.1</v>
      </c>
      <c r="H23" s="95">
        <v>56.41</v>
      </c>
      <c r="I23" s="25">
        <f t="shared" si="1"/>
        <v>0.27394731638295489</v>
      </c>
      <c r="J23" s="5">
        <f t="shared" si="2"/>
        <v>56.41</v>
      </c>
      <c r="K23" s="186">
        <f t="shared" ref="K23" si="3">J23*(1+I23)</f>
        <v>71.86336811716248</v>
      </c>
      <c r="L23" s="187">
        <f t="shared" si="0"/>
        <v>3887.8082151384901</v>
      </c>
    </row>
    <row r="24" spans="1:13" ht="40.5" x14ac:dyDescent="0.25">
      <c r="A24" s="1"/>
      <c r="B24" s="23" t="s">
        <v>95</v>
      </c>
      <c r="C24" s="67" t="s">
        <v>106</v>
      </c>
      <c r="D24" s="67" t="s">
        <v>50</v>
      </c>
      <c r="E24" s="93" t="s">
        <v>103</v>
      </c>
      <c r="F24" s="65" t="s">
        <v>51</v>
      </c>
      <c r="G24" s="83">
        <v>15.22</v>
      </c>
      <c r="H24" s="94">
        <v>674.94</v>
      </c>
      <c r="I24" s="25">
        <f t="shared" si="1"/>
        <v>0.27394731638295489</v>
      </c>
      <c r="J24" s="5">
        <f t="shared" si="2"/>
        <v>674.94</v>
      </c>
      <c r="K24" s="186">
        <v>859.84</v>
      </c>
      <c r="L24" s="187">
        <f t="shared" si="0"/>
        <v>13086.764800000001</v>
      </c>
    </row>
    <row r="25" spans="1:13" ht="27" x14ac:dyDescent="0.25">
      <c r="A25" s="1"/>
      <c r="B25" s="23" t="s">
        <v>96</v>
      </c>
      <c r="C25" s="67" t="s">
        <v>85</v>
      </c>
      <c r="D25" s="67" t="s">
        <v>50</v>
      </c>
      <c r="E25" s="93" t="s">
        <v>84</v>
      </c>
      <c r="F25" s="65" t="s">
        <v>57</v>
      </c>
      <c r="G25" s="88">
        <v>651.29999999999995</v>
      </c>
      <c r="H25" s="94">
        <v>13.07</v>
      </c>
      <c r="I25" s="25">
        <f t="shared" si="1"/>
        <v>0.27394731638295489</v>
      </c>
      <c r="J25" s="5">
        <f t="shared" si="2"/>
        <v>13.07</v>
      </c>
      <c r="K25" s="186">
        <v>16.649999999999999</v>
      </c>
      <c r="L25" s="187">
        <f t="shared" si="0"/>
        <v>10844.144999999999</v>
      </c>
    </row>
    <row r="26" spans="1:13" ht="27" x14ac:dyDescent="0.25">
      <c r="A26" s="1"/>
      <c r="B26" s="23" t="s">
        <v>97</v>
      </c>
      <c r="C26" s="67" t="s">
        <v>87</v>
      </c>
      <c r="D26" s="67" t="s">
        <v>50</v>
      </c>
      <c r="E26" s="93" t="s">
        <v>86</v>
      </c>
      <c r="F26" s="65" t="s">
        <v>57</v>
      </c>
      <c r="G26" s="88">
        <v>218.47</v>
      </c>
      <c r="H26" s="94">
        <v>12.57</v>
      </c>
      <c r="I26" s="25">
        <f t="shared" si="1"/>
        <v>0.27394731638295489</v>
      </c>
      <c r="J26" s="5">
        <f t="shared" si="2"/>
        <v>12.57</v>
      </c>
      <c r="K26" s="186">
        <v>16.010000000000002</v>
      </c>
      <c r="L26" s="187">
        <f t="shared" si="0"/>
        <v>3497.7047000000002</v>
      </c>
    </row>
    <row r="27" spans="1:13" ht="16.5" x14ac:dyDescent="0.25">
      <c r="A27" s="1"/>
      <c r="B27" s="23" t="s">
        <v>98</v>
      </c>
      <c r="C27" s="67" t="s">
        <v>107</v>
      </c>
      <c r="D27" s="67" t="s">
        <v>50</v>
      </c>
      <c r="E27" s="96" t="s">
        <v>104</v>
      </c>
      <c r="F27" s="65" t="s">
        <v>49</v>
      </c>
      <c r="G27" s="88">
        <v>115.04</v>
      </c>
      <c r="H27" s="94">
        <v>20.91</v>
      </c>
      <c r="I27" s="25">
        <f t="shared" si="1"/>
        <v>0.27394731638295489</v>
      </c>
      <c r="J27" s="5">
        <f t="shared" si="2"/>
        <v>20.91</v>
      </c>
      <c r="K27" s="186">
        <v>26.64</v>
      </c>
      <c r="L27" s="187">
        <f t="shared" si="0"/>
        <v>3064.6656000000003</v>
      </c>
    </row>
    <row r="28" spans="1:13" s="33" customFormat="1" x14ac:dyDescent="0.25">
      <c r="A28" s="31"/>
      <c r="B28" s="35" t="s">
        <v>108</v>
      </c>
      <c r="C28" s="24"/>
      <c r="D28" s="34"/>
      <c r="E28" s="35" t="s">
        <v>109</v>
      </c>
      <c r="F28" s="35"/>
      <c r="G28" s="74"/>
      <c r="H28" s="69"/>
      <c r="I28" s="36"/>
      <c r="J28" s="37"/>
      <c r="K28" s="186"/>
      <c r="L28" s="187"/>
      <c r="M28" s="124">
        <f>SUM(L29:L32)</f>
        <v>63960.953099999999</v>
      </c>
    </row>
    <row r="29" spans="1:13" ht="40.5" x14ac:dyDescent="0.25">
      <c r="A29" s="1"/>
      <c r="B29" s="24" t="s">
        <v>111</v>
      </c>
      <c r="C29" s="99" t="s">
        <v>106</v>
      </c>
      <c r="D29" s="67" t="s">
        <v>50</v>
      </c>
      <c r="E29" s="93" t="s">
        <v>103</v>
      </c>
      <c r="F29" s="65" t="s">
        <v>51</v>
      </c>
      <c r="G29" s="83">
        <v>10.94</v>
      </c>
      <c r="H29" s="94">
        <v>674.94</v>
      </c>
      <c r="I29" s="25">
        <f t="shared" si="1"/>
        <v>0.27394731638295489</v>
      </c>
      <c r="J29" s="5">
        <f t="shared" ref="J29:J30" si="4">IF(LEFT($H$13,5)="CUSTO",H29,H29/(1+I29))</f>
        <v>674.94</v>
      </c>
      <c r="K29" s="186">
        <v>859.84</v>
      </c>
      <c r="L29" s="187">
        <f t="shared" si="0"/>
        <v>9406.6496000000006</v>
      </c>
    </row>
    <row r="30" spans="1:13" ht="27" x14ac:dyDescent="0.25">
      <c r="A30" s="1"/>
      <c r="B30" s="24" t="s">
        <v>112</v>
      </c>
      <c r="C30" s="99" t="s">
        <v>85</v>
      </c>
      <c r="D30" s="67" t="s">
        <v>50</v>
      </c>
      <c r="E30" s="93" t="s">
        <v>84</v>
      </c>
      <c r="F30" s="65" t="s">
        <v>57</v>
      </c>
      <c r="G30" s="83">
        <v>943.27</v>
      </c>
      <c r="H30" s="94">
        <v>13.07</v>
      </c>
      <c r="I30" s="25">
        <f t="shared" si="1"/>
        <v>0.27394731638295489</v>
      </c>
      <c r="J30" s="5">
        <f t="shared" si="4"/>
        <v>13.07</v>
      </c>
      <c r="K30" s="186">
        <v>16.649999999999999</v>
      </c>
      <c r="L30" s="187">
        <f t="shared" si="0"/>
        <v>15705.445499999998</v>
      </c>
    </row>
    <row r="31" spans="1:13" ht="27" x14ac:dyDescent="0.25">
      <c r="A31" s="1"/>
      <c r="B31" s="24" t="s">
        <v>113</v>
      </c>
      <c r="C31" s="99" t="s">
        <v>87</v>
      </c>
      <c r="D31" s="67" t="s">
        <v>50</v>
      </c>
      <c r="E31" s="93" t="s">
        <v>86</v>
      </c>
      <c r="F31" s="65" t="s">
        <v>57</v>
      </c>
      <c r="G31" s="83">
        <v>255.26</v>
      </c>
      <c r="H31" s="94">
        <v>12.57</v>
      </c>
      <c r="I31" s="25">
        <f t="shared" si="1"/>
        <v>0.27394731638295489</v>
      </c>
      <c r="J31" s="5">
        <f t="shared" si="2"/>
        <v>12.57</v>
      </c>
      <c r="K31" s="186">
        <v>16.010000000000002</v>
      </c>
      <c r="L31" s="187">
        <f t="shared" si="0"/>
        <v>4086.7126000000003</v>
      </c>
    </row>
    <row r="32" spans="1:13" s="33" customFormat="1" ht="40.5" x14ac:dyDescent="0.25">
      <c r="A32" s="31"/>
      <c r="B32" s="24" t="s">
        <v>114</v>
      </c>
      <c r="C32" s="99">
        <v>101964</v>
      </c>
      <c r="D32" s="67" t="s">
        <v>48</v>
      </c>
      <c r="E32" s="96" t="s">
        <v>110</v>
      </c>
      <c r="F32" s="101" t="s">
        <v>49</v>
      </c>
      <c r="G32" s="83">
        <v>122.93</v>
      </c>
      <c r="H32" s="100">
        <v>221.97</v>
      </c>
      <c r="I32" s="25">
        <f t="shared" si="1"/>
        <v>0.27394731638295489</v>
      </c>
      <c r="J32" s="5">
        <f t="shared" ref="J32" si="5">IF(LEFT($H$13,5)="CUSTO",H32,H32/(1+I32))</f>
        <v>221.97</v>
      </c>
      <c r="K32" s="186">
        <v>282.77999999999997</v>
      </c>
      <c r="L32" s="187">
        <f t="shared" si="0"/>
        <v>34762.145400000001</v>
      </c>
    </row>
    <row r="33" spans="1:13" s="33" customFormat="1" x14ac:dyDescent="0.25">
      <c r="A33" s="31"/>
      <c r="B33" s="35" t="s">
        <v>115</v>
      </c>
      <c r="C33" s="34"/>
      <c r="D33" s="34"/>
      <c r="E33" s="34" t="s">
        <v>66</v>
      </c>
      <c r="F33" s="35"/>
      <c r="G33" s="70"/>
      <c r="H33" s="76"/>
      <c r="I33" s="36"/>
      <c r="J33" s="37"/>
      <c r="K33" s="186"/>
      <c r="L33" s="187"/>
      <c r="M33" s="124">
        <f>SUM(L34:L38)</f>
        <v>71831.142500000002</v>
      </c>
    </row>
    <row r="34" spans="1:13" ht="40.5" x14ac:dyDescent="0.25">
      <c r="A34" s="1"/>
      <c r="B34" s="54" t="s">
        <v>58</v>
      </c>
      <c r="C34" s="67" t="s">
        <v>88</v>
      </c>
      <c r="D34" s="73" t="s">
        <v>50</v>
      </c>
      <c r="E34" s="79" t="s">
        <v>89</v>
      </c>
      <c r="F34" s="89" t="s">
        <v>49</v>
      </c>
      <c r="G34" s="83">
        <v>677.25</v>
      </c>
      <c r="H34" s="100">
        <v>65.52</v>
      </c>
      <c r="I34" s="25">
        <f t="shared" si="1"/>
        <v>0.27394731638295489</v>
      </c>
      <c r="J34" s="5">
        <f t="shared" ref="J34:J38" si="6">IF(LEFT($H$13,5)="CUSTO",H34,H34/(1+I34))</f>
        <v>65.52</v>
      </c>
      <c r="K34" s="186">
        <v>83.47</v>
      </c>
      <c r="L34" s="187">
        <f t="shared" si="0"/>
        <v>56530.057500000003</v>
      </c>
    </row>
    <row r="35" spans="1:13" ht="71.25" customHeight="1" x14ac:dyDescent="0.25">
      <c r="A35" s="1"/>
      <c r="B35" s="54"/>
      <c r="C35" s="67" t="s">
        <v>396</v>
      </c>
      <c r="D35" s="73" t="s">
        <v>50</v>
      </c>
      <c r="E35" s="79" t="s">
        <v>397</v>
      </c>
      <c r="F35" s="89" t="s">
        <v>49</v>
      </c>
      <c r="G35" s="83">
        <v>48.4</v>
      </c>
      <c r="H35" s="100">
        <v>140.38999999999999</v>
      </c>
      <c r="I35" s="25">
        <v>0.27389999999999998</v>
      </c>
      <c r="J35" s="5">
        <v>140.38999999999999</v>
      </c>
      <c r="K35" s="186">
        <v>178.84</v>
      </c>
      <c r="L35" s="187">
        <f t="shared" si="0"/>
        <v>8655.8559999999998</v>
      </c>
    </row>
    <row r="36" spans="1:13" ht="27" x14ac:dyDescent="0.25">
      <c r="A36" s="1"/>
      <c r="B36" s="54" t="s">
        <v>116</v>
      </c>
      <c r="C36" s="67">
        <v>93205</v>
      </c>
      <c r="D36" s="73" t="s">
        <v>48</v>
      </c>
      <c r="E36" s="104" t="s">
        <v>119</v>
      </c>
      <c r="F36" s="75" t="s">
        <v>52</v>
      </c>
      <c r="G36" s="83">
        <v>102.8</v>
      </c>
      <c r="H36" s="82">
        <v>36.619999999999997</v>
      </c>
      <c r="I36" s="25">
        <f t="shared" si="1"/>
        <v>0.27394731638295489</v>
      </c>
      <c r="J36" s="5">
        <f t="shared" si="6"/>
        <v>36.619999999999997</v>
      </c>
      <c r="K36" s="186">
        <v>46.65</v>
      </c>
      <c r="L36" s="187">
        <f t="shared" si="0"/>
        <v>4795.62</v>
      </c>
    </row>
    <row r="37" spans="1:13" ht="54" x14ac:dyDescent="0.25">
      <c r="A37" s="1"/>
      <c r="B37" s="54" t="s">
        <v>117</v>
      </c>
      <c r="C37" s="67" t="s">
        <v>120</v>
      </c>
      <c r="D37" s="73" t="s">
        <v>50</v>
      </c>
      <c r="E37" s="79" t="s">
        <v>354</v>
      </c>
      <c r="F37" s="89" t="s">
        <v>51</v>
      </c>
      <c r="G37" s="83">
        <v>0.27</v>
      </c>
      <c r="H37" s="106">
        <v>2898.63</v>
      </c>
      <c r="I37" s="25">
        <f t="shared" si="1"/>
        <v>0.27394731638295489</v>
      </c>
      <c r="J37" s="5">
        <f t="shared" si="6"/>
        <v>2898.63</v>
      </c>
      <c r="K37" s="186">
        <v>3692.7</v>
      </c>
      <c r="L37" s="187">
        <f t="shared" si="0"/>
        <v>997.029</v>
      </c>
    </row>
    <row r="38" spans="1:13" ht="54" x14ac:dyDescent="0.25">
      <c r="A38" s="1"/>
      <c r="B38" s="54" t="s">
        <v>118</v>
      </c>
      <c r="C38" s="67" t="s">
        <v>121</v>
      </c>
      <c r="D38" s="73" t="s">
        <v>50</v>
      </c>
      <c r="E38" s="79" t="s">
        <v>355</v>
      </c>
      <c r="F38" s="89" t="s">
        <v>51</v>
      </c>
      <c r="G38" s="83">
        <v>0.25</v>
      </c>
      <c r="H38" s="105">
        <v>2676.97</v>
      </c>
      <c r="I38" s="25">
        <f t="shared" si="1"/>
        <v>0.27394731638295489</v>
      </c>
      <c r="J38" s="5">
        <f t="shared" si="6"/>
        <v>2676.97</v>
      </c>
      <c r="K38" s="186">
        <v>3410.32</v>
      </c>
      <c r="L38" s="187">
        <f t="shared" si="0"/>
        <v>852.58</v>
      </c>
    </row>
    <row r="39" spans="1:13" s="41" customFormat="1" x14ac:dyDescent="0.25">
      <c r="A39" s="38"/>
      <c r="B39" s="34" t="s">
        <v>123</v>
      </c>
      <c r="C39" s="35"/>
      <c r="D39" s="66"/>
      <c r="E39" s="35" t="s">
        <v>122</v>
      </c>
      <c r="F39" s="34"/>
      <c r="G39" s="70"/>
      <c r="H39" s="81"/>
      <c r="I39" s="39"/>
      <c r="J39" s="40"/>
      <c r="K39" s="186"/>
      <c r="L39" s="187"/>
      <c r="M39" s="125">
        <f>SUM(L40:L44)</f>
        <v>67316.541400000002</v>
      </c>
    </row>
    <row r="40" spans="1:13" ht="40.5" x14ac:dyDescent="0.25">
      <c r="A40" s="1"/>
      <c r="B40" s="23" t="s">
        <v>60</v>
      </c>
      <c r="C40" s="67" t="s">
        <v>128</v>
      </c>
      <c r="D40" s="73" t="s">
        <v>50</v>
      </c>
      <c r="E40" s="84" t="s">
        <v>129</v>
      </c>
      <c r="F40" s="89" t="s">
        <v>49</v>
      </c>
      <c r="G40" s="83">
        <v>919.5</v>
      </c>
      <c r="H40" s="100">
        <v>8.49</v>
      </c>
      <c r="I40" s="25">
        <f t="shared" si="1"/>
        <v>0.27394731638295489</v>
      </c>
      <c r="J40" s="5">
        <f t="shared" ref="J40" si="7">IF(LEFT($H$13,5)="CUSTO",H40,H40/(1+I40))</f>
        <v>8.49</v>
      </c>
      <c r="K40" s="186">
        <v>10.82</v>
      </c>
      <c r="L40" s="187">
        <f t="shared" si="0"/>
        <v>9948.99</v>
      </c>
    </row>
    <row r="41" spans="1:13" ht="40.5" x14ac:dyDescent="0.25">
      <c r="A41" s="1"/>
      <c r="B41" s="23" t="s">
        <v>124</v>
      </c>
      <c r="C41" s="67" t="s">
        <v>80</v>
      </c>
      <c r="D41" s="73" t="s">
        <v>50</v>
      </c>
      <c r="E41" s="84" t="s">
        <v>81</v>
      </c>
      <c r="F41" s="89" t="s">
        <v>49</v>
      </c>
      <c r="G41" s="83">
        <v>919.5</v>
      </c>
      <c r="H41" s="94">
        <v>28.78</v>
      </c>
      <c r="I41" s="25">
        <f t="shared" si="1"/>
        <v>0.27394731638295489</v>
      </c>
      <c r="J41" s="5">
        <f t="shared" ref="J41:J44" si="8">IF(LEFT($H$13,5)="CUSTO",H41,H41/(1+I41))</f>
        <v>28.78</v>
      </c>
      <c r="K41" s="186">
        <v>36.659999999999997</v>
      </c>
      <c r="L41" s="187">
        <f t="shared" si="0"/>
        <v>33708.869999999995</v>
      </c>
    </row>
    <row r="42" spans="1:13" ht="40.5" x14ac:dyDescent="0.25">
      <c r="A42" s="1"/>
      <c r="B42" s="23" t="s">
        <v>125</v>
      </c>
      <c r="C42" s="67" t="s">
        <v>330</v>
      </c>
      <c r="D42" s="73" t="s">
        <v>50</v>
      </c>
      <c r="E42" s="84" t="s">
        <v>331</v>
      </c>
      <c r="F42" s="89" t="s">
        <v>49</v>
      </c>
      <c r="G42" s="83">
        <v>95.85</v>
      </c>
      <c r="H42" s="118">
        <v>30.17</v>
      </c>
      <c r="I42" s="25">
        <f t="shared" si="1"/>
        <v>0.27394731638295489</v>
      </c>
      <c r="J42" s="5">
        <f t="shared" ref="J42" si="9">IF(LEFT($H$13,5)="CUSTO",H42,H42/(1+I42))</f>
        <v>30.17</v>
      </c>
      <c r="K42" s="186">
        <v>38.43</v>
      </c>
      <c r="L42" s="187">
        <f t="shared" si="0"/>
        <v>3683.5155</v>
      </c>
    </row>
    <row r="43" spans="1:13" ht="27" x14ac:dyDescent="0.25">
      <c r="A43" s="1"/>
      <c r="B43" s="23" t="s">
        <v>126</v>
      </c>
      <c r="C43" s="67">
        <v>96114</v>
      </c>
      <c r="D43" s="73" t="s">
        <v>48</v>
      </c>
      <c r="E43" s="84" t="s">
        <v>345</v>
      </c>
      <c r="F43" s="89" t="s">
        <v>49</v>
      </c>
      <c r="G43" s="83">
        <v>122.93</v>
      </c>
      <c r="H43" s="106">
        <v>72.709999999999994</v>
      </c>
      <c r="I43" s="25">
        <f t="shared" si="1"/>
        <v>0.27394731638295489</v>
      </c>
      <c r="J43" s="5">
        <f t="shared" si="8"/>
        <v>72.709999999999994</v>
      </c>
      <c r="K43" s="186">
        <v>92.63</v>
      </c>
      <c r="L43" s="187">
        <f t="shared" si="0"/>
        <v>11387.0059</v>
      </c>
    </row>
    <row r="44" spans="1:13" ht="81" x14ac:dyDescent="0.25">
      <c r="A44" s="1"/>
      <c r="B44" s="23" t="s">
        <v>127</v>
      </c>
      <c r="C44" s="67" t="s">
        <v>379</v>
      </c>
      <c r="D44" s="73" t="s">
        <v>50</v>
      </c>
      <c r="E44" s="84" t="s">
        <v>380</v>
      </c>
      <c r="F44" s="89" t="s">
        <v>49</v>
      </c>
      <c r="G44" s="83">
        <v>95.85</v>
      </c>
      <c r="H44" s="95">
        <v>70.33</v>
      </c>
      <c r="I44" s="25">
        <f t="shared" si="1"/>
        <v>0.27394731638295489</v>
      </c>
      <c r="J44" s="5">
        <f t="shared" si="8"/>
        <v>70.33</v>
      </c>
      <c r="K44" s="186">
        <v>89.6</v>
      </c>
      <c r="L44" s="187">
        <f t="shared" si="0"/>
        <v>8588.16</v>
      </c>
    </row>
    <row r="45" spans="1:13" s="41" customFormat="1" x14ac:dyDescent="0.25">
      <c r="A45" s="38"/>
      <c r="B45" s="34" t="s">
        <v>130</v>
      </c>
      <c r="C45" s="59"/>
      <c r="D45" s="35"/>
      <c r="E45" s="35" t="s">
        <v>53</v>
      </c>
      <c r="F45" s="66"/>
      <c r="G45" s="70"/>
      <c r="H45" s="69"/>
      <c r="I45" s="39"/>
      <c r="J45" s="40"/>
      <c r="K45" s="186"/>
      <c r="L45" s="187"/>
      <c r="M45" s="125">
        <f>SUM(L46:L51)</f>
        <v>40261.924800000001</v>
      </c>
    </row>
    <row r="46" spans="1:13" ht="54" x14ac:dyDescent="0.25">
      <c r="A46" s="1"/>
      <c r="B46" s="23" t="s">
        <v>69</v>
      </c>
      <c r="C46" s="67" t="s">
        <v>90</v>
      </c>
      <c r="D46" s="73" t="s">
        <v>50</v>
      </c>
      <c r="E46" s="104" t="s">
        <v>135</v>
      </c>
      <c r="F46" s="75" t="s">
        <v>49</v>
      </c>
      <c r="G46" s="83">
        <v>145.88999999999999</v>
      </c>
      <c r="H46" s="82">
        <v>50.25</v>
      </c>
      <c r="I46" s="25">
        <f t="shared" si="1"/>
        <v>0.27394731638295489</v>
      </c>
      <c r="J46" s="5">
        <f t="shared" ref="J46:J47" si="10">IF(LEFT($H$13,5)="CUSTO",H46,H46/(1+I46))</f>
        <v>50.25</v>
      </c>
      <c r="K46" s="186">
        <v>64.02</v>
      </c>
      <c r="L46" s="187">
        <f t="shared" si="0"/>
        <v>9339.8777999999984</v>
      </c>
    </row>
    <row r="47" spans="1:13" ht="16.5" x14ac:dyDescent="0.25">
      <c r="A47" s="1"/>
      <c r="B47" s="23" t="s">
        <v>131</v>
      </c>
      <c r="C47" s="67">
        <v>88477</v>
      </c>
      <c r="D47" s="73" t="s">
        <v>48</v>
      </c>
      <c r="E47" s="104" t="s">
        <v>136</v>
      </c>
      <c r="F47" s="75" t="s">
        <v>49</v>
      </c>
      <c r="G47" s="83">
        <v>87.31</v>
      </c>
      <c r="H47" s="82">
        <v>32.090000000000003</v>
      </c>
      <c r="I47" s="25">
        <f t="shared" si="1"/>
        <v>0.27394731638295489</v>
      </c>
      <c r="J47" s="5">
        <f t="shared" si="10"/>
        <v>32.090000000000003</v>
      </c>
      <c r="K47" s="186">
        <v>40.880000000000003</v>
      </c>
      <c r="L47" s="187">
        <f t="shared" si="0"/>
        <v>3569.2328000000002</v>
      </c>
    </row>
    <row r="48" spans="1:13" ht="57" customHeight="1" x14ac:dyDescent="0.25">
      <c r="A48" s="1"/>
      <c r="B48" s="23"/>
      <c r="C48" s="67" t="s">
        <v>398</v>
      </c>
      <c r="D48" s="73" t="s">
        <v>50</v>
      </c>
      <c r="E48" s="104" t="s">
        <v>399</v>
      </c>
      <c r="F48" s="75" t="s">
        <v>49</v>
      </c>
      <c r="G48" s="83">
        <v>10.88</v>
      </c>
      <c r="H48" s="82">
        <v>83.78</v>
      </c>
      <c r="I48" s="57">
        <v>0.27389999999999998</v>
      </c>
      <c r="J48" s="134">
        <v>83.78</v>
      </c>
      <c r="K48" s="186">
        <v>106.73</v>
      </c>
      <c r="L48" s="187">
        <f t="shared" si="0"/>
        <v>1161.2224000000001</v>
      </c>
    </row>
    <row r="49" spans="1:13" ht="40.5" x14ac:dyDescent="0.25">
      <c r="A49" s="1"/>
      <c r="B49" s="23" t="s">
        <v>132</v>
      </c>
      <c r="C49" s="67" t="s">
        <v>137</v>
      </c>
      <c r="D49" s="73" t="s">
        <v>50</v>
      </c>
      <c r="E49" s="104" t="s">
        <v>138</v>
      </c>
      <c r="F49" s="75" t="s">
        <v>49</v>
      </c>
      <c r="G49" s="83">
        <v>87.31</v>
      </c>
      <c r="H49" s="94">
        <v>116.47</v>
      </c>
      <c r="I49" s="57">
        <f t="shared" si="1"/>
        <v>0.27394731638295489</v>
      </c>
      <c r="J49" s="6">
        <f t="shared" ref="J49:J57" si="11">IF(LEFT($H$13,5)="CUSTO",H49,H49/(1+I49))</f>
        <v>116.47</v>
      </c>
      <c r="K49" s="186">
        <v>148.38</v>
      </c>
      <c r="L49" s="187">
        <f t="shared" si="0"/>
        <v>12955.0578</v>
      </c>
    </row>
    <row r="50" spans="1:13" s="41" customFormat="1" ht="27" x14ac:dyDescent="0.25">
      <c r="A50" s="38"/>
      <c r="B50" s="23" t="s">
        <v>133</v>
      </c>
      <c r="C50" s="67" t="s">
        <v>139</v>
      </c>
      <c r="D50" s="73" t="s">
        <v>50</v>
      </c>
      <c r="E50" s="104" t="s">
        <v>140</v>
      </c>
      <c r="F50" s="75" t="s">
        <v>52</v>
      </c>
      <c r="G50" s="83">
        <v>78.45</v>
      </c>
      <c r="H50" s="100">
        <v>38.89</v>
      </c>
      <c r="I50" s="57">
        <f t="shared" si="1"/>
        <v>0.27394731638295489</v>
      </c>
      <c r="J50" s="6">
        <f t="shared" ref="J50" si="12">IF(LEFT($H$13,5)="CUSTO",H50,H50/(1+I50))</f>
        <v>38.89</v>
      </c>
      <c r="K50" s="186">
        <v>49.54</v>
      </c>
      <c r="L50" s="187">
        <f t="shared" si="0"/>
        <v>3886.413</v>
      </c>
    </row>
    <row r="51" spans="1:13" ht="54" x14ac:dyDescent="0.25">
      <c r="A51" s="1"/>
      <c r="B51" s="23" t="s">
        <v>134</v>
      </c>
      <c r="C51" s="67" t="s">
        <v>90</v>
      </c>
      <c r="D51" s="73" t="s">
        <v>50</v>
      </c>
      <c r="E51" s="104" t="s">
        <v>135</v>
      </c>
      <c r="F51" s="75" t="s">
        <v>49</v>
      </c>
      <c r="G51" s="83">
        <v>146.05000000000001</v>
      </c>
      <c r="H51" s="82">
        <v>50.25</v>
      </c>
      <c r="I51" s="25">
        <f t="shared" si="1"/>
        <v>0.27394731638295489</v>
      </c>
      <c r="J51" s="5">
        <f t="shared" si="11"/>
        <v>50.25</v>
      </c>
      <c r="K51" s="186">
        <v>64.02</v>
      </c>
      <c r="L51" s="187">
        <f t="shared" si="0"/>
        <v>9350.121000000001</v>
      </c>
    </row>
    <row r="52" spans="1:13" s="41" customFormat="1" x14ac:dyDescent="0.25">
      <c r="A52" s="38"/>
      <c r="B52" s="34" t="s">
        <v>141</v>
      </c>
      <c r="C52" s="34"/>
      <c r="D52" s="35"/>
      <c r="E52" s="35" t="s">
        <v>142</v>
      </c>
      <c r="F52" s="66"/>
      <c r="G52" s="70"/>
      <c r="H52" s="69"/>
      <c r="I52" s="39"/>
      <c r="J52" s="40"/>
      <c r="K52" s="186"/>
      <c r="L52" s="187"/>
      <c r="M52" s="125">
        <f>SUM(L53:L58)</f>
        <v>36140.839</v>
      </c>
    </row>
    <row r="53" spans="1:13" ht="27" x14ac:dyDescent="0.25">
      <c r="A53" s="1"/>
      <c r="B53" s="23" t="s">
        <v>74</v>
      </c>
      <c r="C53" s="67" t="s">
        <v>143</v>
      </c>
      <c r="D53" s="73" t="s">
        <v>50</v>
      </c>
      <c r="E53" s="87" t="s">
        <v>144</v>
      </c>
      <c r="F53" s="75" t="s">
        <v>49</v>
      </c>
      <c r="G53" s="83">
        <v>122.93</v>
      </c>
      <c r="H53" s="100">
        <v>79.650000000000006</v>
      </c>
      <c r="I53" s="25">
        <f t="shared" si="1"/>
        <v>0.27394731638295489</v>
      </c>
      <c r="J53" s="5">
        <f t="shared" si="11"/>
        <v>79.650000000000006</v>
      </c>
      <c r="K53" s="186">
        <v>101.47</v>
      </c>
      <c r="L53" s="187">
        <f t="shared" si="0"/>
        <v>12473.707100000001</v>
      </c>
    </row>
    <row r="54" spans="1:13" ht="16.5" x14ac:dyDescent="0.25">
      <c r="A54" s="1"/>
      <c r="B54" s="23" t="s">
        <v>75</v>
      </c>
      <c r="C54" s="67" t="s">
        <v>145</v>
      </c>
      <c r="D54" s="73" t="s">
        <v>50</v>
      </c>
      <c r="E54" s="87" t="s">
        <v>146</v>
      </c>
      <c r="F54" s="75" t="s">
        <v>49</v>
      </c>
      <c r="G54" s="83">
        <v>122.93</v>
      </c>
      <c r="H54" s="100">
        <v>37.700000000000003</v>
      </c>
      <c r="I54" s="25">
        <f t="shared" ref="I54:I103" si="13">$H$6</f>
        <v>0.27394731638295489</v>
      </c>
      <c r="J54" s="5">
        <f t="shared" si="11"/>
        <v>37.700000000000003</v>
      </c>
      <c r="K54" s="186">
        <v>48.03</v>
      </c>
      <c r="L54" s="187">
        <f t="shared" si="0"/>
        <v>5904.3279000000002</v>
      </c>
    </row>
    <row r="55" spans="1:13" ht="27" x14ac:dyDescent="0.25">
      <c r="A55" s="1"/>
      <c r="B55" s="23" t="s">
        <v>76</v>
      </c>
      <c r="C55" s="67" t="s">
        <v>147</v>
      </c>
      <c r="D55" s="73" t="s">
        <v>50</v>
      </c>
      <c r="E55" s="87" t="s">
        <v>148</v>
      </c>
      <c r="F55" s="75" t="s">
        <v>52</v>
      </c>
      <c r="G55" s="83">
        <v>28.15</v>
      </c>
      <c r="H55" s="100">
        <v>52.95</v>
      </c>
      <c r="I55" s="25">
        <f t="shared" si="13"/>
        <v>0.27394731638295489</v>
      </c>
      <c r="J55" s="5">
        <f t="shared" si="11"/>
        <v>52.95</v>
      </c>
      <c r="K55" s="186">
        <v>67.459999999999994</v>
      </c>
      <c r="L55" s="187">
        <f t="shared" si="0"/>
        <v>1898.9989999999998</v>
      </c>
    </row>
    <row r="56" spans="1:13" ht="27" x14ac:dyDescent="0.25">
      <c r="A56" s="1"/>
      <c r="B56" s="23" t="s">
        <v>155</v>
      </c>
      <c r="C56" s="67" t="s">
        <v>149</v>
      </c>
      <c r="D56" s="73" t="s">
        <v>50</v>
      </c>
      <c r="E56" s="87" t="s">
        <v>150</v>
      </c>
      <c r="F56" s="75" t="s">
        <v>52</v>
      </c>
      <c r="G56" s="83">
        <v>29.15</v>
      </c>
      <c r="H56" s="94">
        <v>92.12</v>
      </c>
      <c r="I56" s="25">
        <f t="shared" si="13"/>
        <v>0.27394731638295489</v>
      </c>
      <c r="J56" s="5">
        <f t="shared" si="11"/>
        <v>92.12</v>
      </c>
      <c r="K56" s="186">
        <v>117.36</v>
      </c>
      <c r="L56" s="187">
        <f t="shared" si="0"/>
        <v>3421.0439999999999</v>
      </c>
    </row>
    <row r="57" spans="1:13" ht="40.5" x14ac:dyDescent="0.25">
      <c r="A57" s="1"/>
      <c r="B57" s="23" t="s">
        <v>156</v>
      </c>
      <c r="C57" s="67" t="s">
        <v>151</v>
      </c>
      <c r="D57" s="73" t="s">
        <v>50</v>
      </c>
      <c r="E57" s="87" t="s">
        <v>152</v>
      </c>
      <c r="F57" s="75" t="s">
        <v>52</v>
      </c>
      <c r="G57" s="83">
        <v>112.65</v>
      </c>
      <c r="H57" s="94">
        <v>60.24</v>
      </c>
      <c r="I57" s="25">
        <f t="shared" si="13"/>
        <v>0.27394731638295489</v>
      </c>
      <c r="J57" s="5">
        <f t="shared" si="11"/>
        <v>60.24</v>
      </c>
      <c r="K57" s="186">
        <v>76.739999999999995</v>
      </c>
      <c r="L57" s="187">
        <f t="shared" si="0"/>
        <v>8644.7610000000004</v>
      </c>
    </row>
    <row r="58" spans="1:13" ht="27" x14ac:dyDescent="0.25">
      <c r="A58" s="1"/>
      <c r="B58" s="23" t="s">
        <v>157</v>
      </c>
      <c r="C58" s="67" t="s">
        <v>153</v>
      </c>
      <c r="D58" s="73" t="s">
        <v>50</v>
      </c>
      <c r="E58" s="79" t="s">
        <v>154</v>
      </c>
      <c r="F58" s="75" t="s">
        <v>52</v>
      </c>
      <c r="G58" s="83">
        <v>36</v>
      </c>
      <c r="H58" s="94">
        <v>82.81</v>
      </c>
      <c r="I58" s="25">
        <f t="shared" si="13"/>
        <v>0.27394731638295489</v>
      </c>
      <c r="J58" s="5">
        <f t="shared" ref="J58:J62" si="14">IF(LEFT($H$13,5)="CUSTO",H58,H58/(1+I58))</f>
        <v>82.81</v>
      </c>
      <c r="K58" s="186">
        <v>105.5</v>
      </c>
      <c r="L58" s="187">
        <f t="shared" si="0"/>
        <v>3798</v>
      </c>
    </row>
    <row r="59" spans="1:13" s="41" customFormat="1" x14ac:dyDescent="0.25">
      <c r="A59" s="38"/>
      <c r="B59" s="34" t="s">
        <v>158</v>
      </c>
      <c r="C59" s="34"/>
      <c r="D59" s="35"/>
      <c r="E59" s="35" t="s">
        <v>159</v>
      </c>
      <c r="F59" s="66"/>
      <c r="G59" s="70"/>
      <c r="H59" s="69"/>
      <c r="I59" s="39"/>
      <c r="J59" s="40"/>
      <c r="K59" s="186"/>
      <c r="L59" s="187"/>
      <c r="M59" s="125">
        <f>SUM(L60:L67)</f>
        <v>45585.708299999998</v>
      </c>
    </row>
    <row r="60" spans="1:13" ht="67.5" x14ac:dyDescent="0.25">
      <c r="A60" s="1"/>
      <c r="B60" s="23" t="s">
        <v>165</v>
      </c>
      <c r="C60" s="67">
        <v>90843</v>
      </c>
      <c r="D60" s="73" t="s">
        <v>48</v>
      </c>
      <c r="E60" s="79" t="s">
        <v>160</v>
      </c>
      <c r="F60" s="75" t="s">
        <v>67</v>
      </c>
      <c r="G60" s="83">
        <v>8</v>
      </c>
      <c r="H60" s="102">
        <v>1016.62</v>
      </c>
      <c r="I60" s="25">
        <f t="shared" si="13"/>
        <v>0.27394731638295489</v>
      </c>
      <c r="J60" s="5">
        <f t="shared" si="14"/>
        <v>1016.62</v>
      </c>
      <c r="K60" s="186">
        <v>1295.1199999999999</v>
      </c>
      <c r="L60" s="187">
        <f t="shared" si="0"/>
        <v>10360.959999999999</v>
      </c>
    </row>
    <row r="61" spans="1:13" ht="40.5" x14ac:dyDescent="0.25">
      <c r="A61" s="1"/>
      <c r="B61" s="23" t="s">
        <v>166</v>
      </c>
      <c r="C61" s="67" t="s">
        <v>161</v>
      </c>
      <c r="D61" s="73" t="s">
        <v>50</v>
      </c>
      <c r="E61" s="79" t="s">
        <v>162</v>
      </c>
      <c r="F61" s="75" t="s">
        <v>49</v>
      </c>
      <c r="G61" s="83">
        <v>0.49</v>
      </c>
      <c r="H61" s="100">
        <v>410.08</v>
      </c>
      <c r="I61" s="25">
        <f t="shared" si="13"/>
        <v>0.27394731638295489</v>
      </c>
      <c r="J61" s="5">
        <f t="shared" si="14"/>
        <v>410.08</v>
      </c>
      <c r="K61" s="186">
        <v>522.41999999999996</v>
      </c>
      <c r="L61" s="187">
        <f t="shared" si="0"/>
        <v>255.98579999999998</v>
      </c>
    </row>
    <row r="62" spans="1:13" ht="27" x14ac:dyDescent="0.25">
      <c r="A62" s="1"/>
      <c r="B62" s="23" t="s">
        <v>167</v>
      </c>
      <c r="C62" s="68" t="s">
        <v>163</v>
      </c>
      <c r="D62" s="72" t="s">
        <v>50</v>
      </c>
      <c r="E62" s="90" t="s">
        <v>164</v>
      </c>
      <c r="F62" s="77" t="s">
        <v>49</v>
      </c>
      <c r="G62" s="91">
        <v>1.89</v>
      </c>
      <c r="H62" s="100">
        <v>409.08</v>
      </c>
      <c r="I62" s="25">
        <f t="shared" si="13"/>
        <v>0.27394731638295489</v>
      </c>
      <c r="J62" s="5">
        <f t="shared" si="14"/>
        <v>409.08</v>
      </c>
      <c r="K62" s="186">
        <v>521.15</v>
      </c>
      <c r="L62" s="187">
        <f t="shared" si="0"/>
        <v>984.97349999999994</v>
      </c>
    </row>
    <row r="63" spans="1:13" ht="27" x14ac:dyDescent="0.25">
      <c r="A63" s="1"/>
      <c r="B63" s="24" t="s">
        <v>168</v>
      </c>
      <c r="C63" s="72">
        <v>102168</v>
      </c>
      <c r="D63" s="67" t="s">
        <v>48</v>
      </c>
      <c r="E63" s="90" t="s">
        <v>350</v>
      </c>
      <c r="F63" s="77" t="s">
        <v>49</v>
      </c>
      <c r="G63" s="91">
        <v>13.7</v>
      </c>
      <c r="H63" s="100">
        <v>332.52</v>
      </c>
      <c r="I63" s="25">
        <f t="shared" si="13"/>
        <v>0.27394731638295489</v>
      </c>
      <c r="J63" s="5">
        <f t="shared" ref="J63" si="15">IF(LEFT($H$13,5)="CUSTO",H63,H63/(1+I63))</f>
        <v>332.52</v>
      </c>
      <c r="K63" s="186">
        <v>423.61</v>
      </c>
      <c r="L63" s="187">
        <f t="shared" si="0"/>
        <v>5803.4570000000003</v>
      </c>
    </row>
    <row r="64" spans="1:13" ht="54" x14ac:dyDescent="0.25">
      <c r="A64" s="1"/>
      <c r="B64" s="54" t="s">
        <v>338</v>
      </c>
      <c r="C64" s="67" t="s">
        <v>336</v>
      </c>
      <c r="D64" s="72" t="s">
        <v>50</v>
      </c>
      <c r="E64" s="79" t="s">
        <v>337</v>
      </c>
      <c r="F64" s="75" t="s">
        <v>49</v>
      </c>
      <c r="G64" s="83">
        <v>2.4</v>
      </c>
      <c r="H64" s="100">
        <v>1019.89</v>
      </c>
      <c r="I64" s="25">
        <f t="shared" si="13"/>
        <v>0.27394731638295489</v>
      </c>
      <c r="J64" s="5">
        <f t="shared" ref="J64:J95" si="16">IF(LEFT($H$13,5)="CUSTO",H64,H64/(1+I64))</f>
        <v>1019.89</v>
      </c>
      <c r="K64" s="186">
        <v>1299.29</v>
      </c>
      <c r="L64" s="187">
        <f t="shared" si="0"/>
        <v>3118.2959999999998</v>
      </c>
    </row>
    <row r="65" spans="1:13" ht="54" x14ac:dyDescent="0.25">
      <c r="A65" s="1"/>
      <c r="B65" s="23" t="s">
        <v>351</v>
      </c>
      <c r="C65" s="67" t="s">
        <v>332</v>
      </c>
      <c r="D65" s="72" t="s">
        <v>50</v>
      </c>
      <c r="E65" s="79" t="s">
        <v>333</v>
      </c>
      <c r="F65" s="65" t="s">
        <v>49</v>
      </c>
      <c r="G65" s="83">
        <v>9</v>
      </c>
      <c r="H65" s="100">
        <v>1667.37</v>
      </c>
      <c r="I65" s="25">
        <f t="shared" si="13"/>
        <v>0.27394731638295489</v>
      </c>
      <c r="J65" s="5">
        <f t="shared" si="16"/>
        <v>1667.37</v>
      </c>
      <c r="K65" s="186">
        <v>2124.14</v>
      </c>
      <c r="L65" s="187">
        <f t="shared" si="0"/>
        <v>19117.259999999998</v>
      </c>
    </row>
    <row r="66" spans="1:13" ht="54" x14ac:dyDescent="0.25">
      <c r="A66" s="1"/>
      <c r="B66" s="23" t="s">
        <v>352</v>
      </c>
      <c r="C66" s="71" t="s">
        <v>334</v>
      </c>
      <c r="D66" s="67" t="s">
        <v>50</v>
      </c>
      <c r="E66" s="79" t="s">
        <v>335</v>
      </c>
      <c r="F66" s="85" t="s">
        <v>65</v>
      </c>
      <c r="G66" s="83">
        <v>4</v>
      </c>
      <c r="H66" s="100">
        <v>88.8</v>
      </c>
      <c r="I66" s="25">
        <f t="shared" si="13"/>
        <v>0.27394731638295489</v>
      </c>
      <c r="J66" s="5">
        <f t="shared" ref="J66" si="17">IF(LEFT($H$13,5)="CUSTO",H66,H66/(1+I66))</f>
        <v>88.8</v>
      </c>
      <c r="K66" s="186">
        <v>113.13</v>
      </c>
      <c r="L66" s="187">
        <f t="shared" si="0"/>
        <v>452.52</v>
      </c>
    </row>
    <row r="67" spans="1:13" ht="16.5" x14ac:dyDescent="0.25">
      <c r="A67" s="1"/>
      <c r="B67" s="23" t="s">
        <v>353</v>
      </c>
      <c r="C67" s="71" t="s">
        <v>348</v>
      </c>
      <c r="D67" s="67" t="s">
        <v>50</v>
      </c>
      <c r="E67" s="123" t="s">
        <v>349</v>
      </c>
      <c r="F67" s="65" t="s">
        <v>49</v>
      </c>
      <c r="G67" s="83">
        <v>11.2</v>
      </c>
      <c r="H67" s="100">
        <v>384.93</v>
      </c>
      <c r="I67" s="25">
        <f t="shared" si="13"/>
        <v>0.27394731638295489</v>
      </c>
      <c r="J67" s="5">
        <f t="shared" ref="J67" si="18">IF(LEFT($H$13,5)="CUSTO",H67,H67/(1+I67))</f>
        <v>384.93</v>
      </c>
      <c r="K67" s="186">
        <v>490.38</v>
      </c>
      <c r="L67" s="187">
        <f t="shared" si="0"/>
        <v>5492.2559999999994</v>
      </c>
    </row>
    <row r="68" spans="1:13" s="41" customFormat="1" x14ac:dyDescent="0.25">
      <c r="A68" s="38"/>
      <c r="B68" s="34" t="s">
        <v>169</v>
      </c>
      <c r="C68" s="34"/>
      <c r="D68" s="59"/>
      <c r="E68" s="34" t="s">
        <v>79</v>
      </c>
      <c r="F68" s="60"/>
      <c r="G68" s="70"/>
      <c r="H68" s="53"/>
      <c r="I68" s="39"/>
      <c r="J68" s="40"/>
      <c r="K68" s="186"/>
      <c r="L68" s="187"/>
      <c r="M68" s="125">
        <f>SUM(L70:L103)</f>
        <v>36616.494699999996</v>
      </c>
    </row>
    <row r="69" spans="1:13" ht="16.5" x14ac:dyDescent="0.25">
      <c r="A69" s="1"/>
      <c r="B69" s="23"/>
      <c r="C69" s="80"/>
      <c r="D69" s="85"/>
      <c r="E69" s="108" t="s">
        <v>170</v>
      </c>
      <c r="F69" s="107"/>
      <c r="G69" s="88"/>
      <c r="H69" s="102"/>
      <c r="I69" s="25"/>
      <c r="J69" s="5"/>
      <c r="K69" s="186"/>
      <c r="L69" s="187"/>
    </row>
    <row r="70" spans="1:13" ht="40.5" x14ac:dyDescent="0.25">
      <c r="A70" s="1"/>
      <c r="B70" s="23" t="s">
        <v>220</v>
      </c>
      <c r="C70" s="80" t="s">
        <v>171</v>
      </c>
      <c r="D70" s="73" t="s">
        <v>50</v>
      </c>
      <c r="E70" s="104" t="s">
        <v>172</v>
      </c>
      <c r="F70" s="107" t="s">
        <v>52</v>
      </c>
      <c r="G70" s="83">
        <v>68.33</v>
      </c>
      <c r="H70" s="102">
        <v>47.47</v>
      </c>
      <c r="I70" s="25">
        <f t="shared" si="13"/>
        <v>0.27394731638295489</v>
      </c>
      <c r="J70" s="5">
        <f t="shared" si="16"/>
        <v>47.47</v>
      </c>
      <c r="K70" s="186">
        <v>60.47</v>
      </c>
      <c r="L70" s="187">
        <f t="shared" ref="L70:L98" si="19">K70*G70</f>
        <v>4131.9151000000002</v>
      </c>
    </row>
    <row r="71" spans="1:13" ht="40.5" x14ac:dyDescent="0.25">
      <c r="A71" s="1"/>
      <c r="B71" s="23" t="s">
        <v>221</v>
      </c>
      <c r="C71" s="80" t="s">
        <v>173</v>
      </c>
      <c r="D71" s="73" t="s">
        <v>50</v>
      </c>
      <c r="E71" s="104" t="s">
        <v>174</v>
      </c>
      <c r="F71" s="107" t="s">
        <v>52</v>
      </c>
      <c r="G71" s="83">
        <v>4.05</v>
      </c>
      <c r="H71" s="102">
        <v>20.21</v>
      </c>
      <c r="I71" s="25">
        <f t="shared" si="13"/>
        <v>0.27394731638295489</v>
      </c>
      <c r="J71" s="5">
        <f t="shared" si="16"/>
        <v>20.21</v>
      </c>
      <c r="K71" s="186">
        <v>25.75</v>
      </c>
      <c r="L71" s="187">
        <f t="shared" si="19"/>
        <v>104.28749999999999</v>
      </c>
    </row>
    <row r="72" spans="1:13" ht="40.5" x14ac:dyDescent="0.25">
      <c r="A72" s="1"/>
      <c r="B72" s="23" t="s">
        <v>222</v>
      </c>
      <c r="C72" s="80" t="s">
        <v>175</v>
      </c>
      <c r="D72" s="73" t="s">
        <v>50</v>
      </c>
      <c r="E72" s="104" t="s">
        <v>176</v>
      </c>
      <c r="F72" s="85" t="s">
        <v>52</v>
      </c>
      <c r="G72" s="83">
        <v>23.03</v>
      </c>
      <c r="H72" s="82">
        <v>27.51</v>
      </c>
      <c r="I72" s="25">
        <f t="shared" si="13"/>
        <v>0.27394731638295489</v>
      </c>
      <c r="J72" s="5">
        <f t="shared" si="16"/>
        <v>27.51</v>
      </c>
      <c r="K72" s="186">
        <v>35.049999999999997</v>
      </c>
      <c r="L72" s="187">
        <f t="shared" si="19"/>
        <v>807.20150000000001</v>
      </c>
    </row>
    <row r="73" spans="1:13" ht="67.5" x14ac:dyDescent="0.25">
      <c r="A73" s="1"/>
      <c r="B73" s="23" t="s">
        <v>223</v>
      </c>
      <c r="C73" s="67" t="s">
        <v>356</v>
      </c>
      <c r="D73" s="73" t="s">
        <v>50</v>
      </c>
      <c r="E73" s="79" t="s">
        <v>357</v>
      </c>
      <c r="F73" s="85" t="s">
        <v>65</v>
      </c>
      <c r="G73" s="86">
        <v>7</v>
      </c>
      <c r="H73" s="82">
        <v>202.19</v>
      </c>
      <c r="I73" s="25">
        <f t="shared" si="13"/>
        <v>0.27394731638295489</v>
      </c>
      <c r="J73" s="5">
        <f t="shared" ref="J73:J80" si="20">IF(LEFT($H$13,5)="CUSTO",H73,H73/(1+I73))</f>
        <v>202.19</v>
      </c>
      <c r="K73" s="186">
        <v>257.58</v>
      </c>
      <c r="L73" s="187">
        <f t="shared" si="19"/>
        <v>1803.06</v>
      </c>
    </row>
    <row r="74" spans="1:13" ht="40.5" x14ac:dyDescent="0.25">
      <c r="A74" s="1"/>
      <c r="B74" s="23" t="s">
        <v>224</v>
      </c>
      <c r="C74" s="67">
        <v>98102</v>
      </c>
      <c r="D74" s="73" t="s">
        <v>48</v>
      </c>
      <c r="E74" s="79" t="s">
        <v>177</v>
      </c>
      <c r="F74" s="85" t="s">
        <v>65</v>
      </c>
      <c r="G74" s="86">
        <v>1</v>
      </c>
      <c r="H74" s="82">
        <v>196.37</v>
      </c>
      <c r="I74" s="25">
        <f t="shared" si="13"/>
        <v>0.27394731638295489</v>
      </c>
      <c r="J74" s="5">
        <f t="shared" si="20"/>
        <v>196.37</v>
      </c>
      <c r="K74" s="186">
        <v>250.17</v>
      </c>
      <c r="L74" s="187">
        <f t="shared" si="19"/>
        <v>250.17</v>
      </c>
    </row>
    <row r="75" spans="1:13" ht="40.5" x14ac:dyDescent="0.25">
      <c r="A75" s="1"/>
      <c r="B75" s="23" t="s">
        <v>225</v>
      </c>
      <c r="C75" s="67">
        <v>89709</v>
      </c>
      <c r="D75" s="73" t="s">
        <v>48</v>
      </c>
      <c r="E75" s="79" t="s">
        <v>178</v>
      </c>
      <c r="F75" s="85" t="s">
        <v>65</v>
      </c>
      <c r="G75" s="86">
        <v>7</v>
      </c>
      <c r="H75" s="82">
        <v>17.920000000000002</v>
      </c>
      <c r="I75" s="25">
        <f t="shared" si="13"/>
        <v>0.27394731638295489</v>
      </c>
      <c r="J75" s="5">
        <f t="shared" si="20"/>
        <v>17.920000000000002</v>
      </c>
      <c r="K75" s="186">
        <v>22.83</v>
      </c>
      <c r="L75" s="187">
        <f t="shared" si="19"/>
        <v>159.81</v>
      </c>
    </row>
    <row r="76" spans="1:13" ht="16.5" x14ac:dyDescent="0.25">
      <c r="A76" s="1"/>
      <c r="B76" s="23"/>
      <c r="C76" s="79"/>
      <c r="D76" s="96"/>
      <c r="E76" s="108" t="s">
        <v>179</v>
      </c>
      <c r="F76" s="85"/>
      <c r="G76" s="86"/>
      <c r="H76" s="82"/>
      <c r="I76" s="25"/>
      <c r="J76" s="5"/>
      <c r="K76" s="186"/>
      <c r="L76" s="187"/>
    </row>
    <row r="77" spans="1:13" ht="54" x14ac:dyDescent="0.25">
      <c r="A77" s="1"/>
      <c r="B77" s="23" t="s">
        <v>226</v>
      </c>
      <c r="C77" s="67" t="s">
        <v>180</v>
      </c>
      <c r="D77" s="73" t="s">
        <v>48</v>
      </c>
      <c r="E77" s="84" t="s">
        <v>181</v>
      </c>
      <c r="F77" s="85" t="s">
        <v>65</v>
      </c>
      <c r="G77" s="86">
        <v>1</v>
      </c>
      <c r="H77" s="82">
        <v>859.18</v>
      </c>
      <c r="I77" s="25">
        <f t="shared" si="13"/>
        <v>0.27394731638295489</v>
      </c>
      <c r="J77" s="5">
        <f t="shared" si="20"/>
        <v>859.18</v>
      </c>
      <c r="K77" s="186">
        <v>1094.55</v>
      </c>
      <c r="L77" s="187">
        <f t="shared" si="19"/>
        <v>1094.55</v>
      </c>
    </row>
    <row r="78" spans="1:13" ht="40.5" x14ac:dyDescent="0.25">
      <c r="A78" s="1"/>
      <c r="B78" s="23" t="s">
        <v>227</v>
      </c>
      <c r="C78" s="80">
        <v>89449</v>
      </c>
      <c r="D78" s="73" t="s">
        <v>48</v>
      </c>
      <c r="E78" s="84" t="s">
        <v>182</v>
      </c>
      <c r="F78" s="85" t="s">
        <v>52</v>
      </c>
      <c r="G78" s="83">
        <v>14.3</v>
      </c>
      <c r="H78" s="82">
        <v>18.260000000000002</v>
      </c>
      <c r="I78" s="25">
        <f t="shared" si="13"/>
        <v>0.27394731638295489</v>
      </c>
      <c r="J78" s="5">
        <f t="shared" si="20"/>
        <v>18.260000000000002</v>
      </c>
      <c r="K78" s="186">
        <v>23.26</v>
      </c>
      <c r="L78" s="187">
        <f t="shared" si="19"/>
        <v>332.61800000000005</v>
      </c>
    </row>
    <row r="79" spans="1:13" ht="27" x14ac:dyDescent="0.25">
      <c r="A79" s="1"/>
      <c r="B79" s="23" t="s">
        <v>228</v>
      </c>
      <c r="C79" s="80">
        <v>89447</v>
      </c>
      <c r="D79" s="73" t="s">
        <v>48</v>
      </c>
      <c r="E79" s="84" t="s">
        <v>183</v>
      </c>
      <c r="F79" s="85" t="s">
        <v>52</v>
      </c>
      <c r="G79" s="83">
        <v>70.5</v>
      </c>
      <c r="H79" s="82">
        <v>10.75</v>
      </c>
      <c r="I79" s="25">
        <f t="shared" si="13"/>
        <v>0.27394731638295489</v>
      </c>
      <c r="J79" s="5">
        <f t="shared" si="20"/>
        <v>10.75</v>
      </c>
      <c r="K79" s="186">
        <v>13.69</v>
      </c>
      <c r="L79" s="187">
        <f t="shared" si="19"/>
        <v>965.14499999999998</v>
      </c>
    </row>
    <row r="80" spans="1:13" ht="40.5" x14ac:dyDescent="0.25">
      <c r="A80" s="1"/>
      <c r="B80" s="23" t="s">
        <v>229</v>
      </c>
      <c r="C80" s="80" t="s">
        <v>184</v>
      </c>
      <c r="D80" s="73" t="s">
        <v>50</v>
      </c>
      <c r="E80" s="84" t="s">
        <v>185</v>
      </c>
      <c r="F80" s="85" t="s">
        <v>65</v>
      </c>
      <c r="G80" s="86">
        <v>2</v>
      </c>
      <c r="H80" s="82">
        <v>190.7</v>
      </c>
      <c r="I80" s="25">
        <f t="shared" si="13"/>
        <v>0.27394731638295489</v>
      </c>
      <c r="J80" s="5">
        <f t="shared" si="20"/>
        <v>190.7</v>
      </c>
      <c r="K80" s="186">
        <v>242.94</v>
      </c>
      <c r="L80" s="187">
        <f t="shared" si="19"/>
        <v>485.88</v>
      </c>
    </row>
    <row r="81" spans="1:12" ht="40.5" x14ac:dyDescent="0.25">
      <c r="A81" s="1"/>
      <c r="B81" s="23" t="s">
        <v>230</v>
      </c>
      <c r="C81" s="80" t="s">
        <v>186</v>
      </c>
      <c r="D81" s="73" t="s">
        <v>50</v>
      </c>
      <c r="E81" s="84" t="s">
        <v>187</v>
      </c>
      <c r="F81" s="85" t="s">
        <v>65</v>
      </c>
      <c r="G81" s="86">
        <v>6</v>
      </c>
      <c r="H81" s="82">
        <v>121.18</v>
      </c>
      <c r="I81" s="25">
        <f t="shared" si="13"/>
        <v>0.27394731638295489</v>
      </c>
      <c r="J81" s="5">
        <f t="shared" ref="J81:J85" si="21">IF(LEFT($H$13,5)="CUSTO",H81,H81/(1+I81))</f>
        <v>121.18</v>
      </c>
      <c r="K81" s="186">
        <v>154.38</v>
      </c>
      <c r="L81" s="187">
        <f t="shared" si="19"/>
        <v>926.28</v>
      </c>
    </row>
    <row r="82" spans="1:12" ht="40.5" x14ac:dyDescent="0.25">
      <c r="A82" s="1"/>
      <c r="B82" s="23" t="s">
        <v>231</v>
      </c>
      <c r="C82" s="80" t="s">
        <v>188</v>
      </c>
      <c r="D82" s="73" t="s">
        <v>50</v>
      </c>
      <c r="E82" s="84" t="s">
        <v>189</v>
      </c>
      <c r="F82" s="85" t="s">
        <v>65</v>
      </c>
      <c r="G82" s="86">
        <v>2</v>
      </c>
      <c r="H82" s="82">
        <v>82.21</v>
      </c>
      <c r="I82" s="25">
        <f t="shared" si="13"/>
        <v>0.27394731638295489</v>
      </c>
      <c r="J82" s="5">
        <f t="shared" si="21"/>
        <v>82.21</v>
      </c>
      <c r="K82" s="186">
        <v>104.73</v>
      </c>
      <c r="L82" s="187">
        <f t="shared" si="19"/>
        <v>209.46</v>
      </c>
    </row>
    <row r="83" spans="1:12" ht="16.5" x14ac:dyDescent="0.25">
      <c r="A83" s="1"/>
      <c r="B83" s="23"/>
      <c r="C83" s="80"/>
      <c r="D83" s="85"/>
      <c r="E83" s="108" t="s">
        <v>190</v>
      </c>
      <c r="F83" s="85"/>
      <c r="G83" s="86"/>
      <c r="H83" s="82"/>
      <c r="I83" s="25"/>
      <c r="J83" s="5"/>
      <c r="K83" s="186"/>
      <c r="L83" s="187"/>
    </row>
    <row r="84" spans="1:12" ht="121.5" x14ac:dyDescent="0.25">
      <c r="A84" s="1"/>
      <c r="B84" s="23" t="s">
        <v>232</v>
      </c>
      <c r="C84" s="80" t="s">
        <v>191</v>
      </c>
      <c r="D84" s="73" t="s">
        <v>50</v>
      </c>
      <c r="E84" s="84" t="s">
        <v>192</v>
      </c>
      <c r="F84" s="85" t="s">
        <v>65</v>
      </c>
      <c r="G84" s="86">
        <v>2</v>
      </c>
      <c r="H84" s="82">
        <v>743.09</v>
      </c>
      <c r="I84" s="25">
        <f t="shared" si="13"/>
        <v>0.27394731638295489</v>
      </c>
      <c r="J84" s="5">
        <f t="shared" si="21"/>
        <v>743.09</v>
      </c>
      <c r="K84" s="186">
        <v>946.66</v>
      </c>
      <c r="L84" s="187">
        <f t="shared" si="19"/>
        <v>1893.32</v>
      </c>
    </row>
    <row r="85" spans="1:12" ht="67.5" x14ac:dyDescent="0.25">
      <c r="A85" s="1"/>
      <c r="B85" s="23" t="s">
        <v>233</v>
      </c>
      <c r="C85" s="80" t="s">
        <v>193</v>
      </c>
      <c r="D85" s="73" t="s">
        <v>50</v>
      </c>
      <c r="E85" s="84" t="s">
        <v>194</v>
      </c>
      <c r="F85" s="85" t="s">
        <v>65</v>
      </c>
      <c r="G85" s="86">
        <v>5</v>
      </c>
      <c r="H85" s="82">
        <v>726.1</v>
      </c>
      <c r="I85" s="57">
        <f t="shared" si="13"/>
        <v>0.27394731638295489</v>
      </c>
      <c r="J85" s="58">
        <f t="shared" si="21"/>
        <v>726.1</v>
      </c>
      <c r="K85" s="186">
        <v>925.01</v>
      </c>
      <c r="L85" s="187">
        <f t="shared" si="19"/>
        <v>4625.05</v>
      </c>
    </row>
    <row r="86" spans="1:12" ht="27" x14ac:dyDescent="0.25">
      <c r="A86" s="1"/>
      <c r="B86" s="23" t="s">
        <v>234</v>
      </c>
      <c r="C86" s="80" t="s">
        <v>195</v>
      </c>
      <c r="D86" s="73" t="s">
        <v>50</v>
      </c>
      <c r="E86" s="84" t="s">
        <v>196</v>
      </c>
      <c r="F86" s="85" t="s">
        <v>65</v>
      </c>
      <c r="G86" s="86">
        <v>24</v>
      </c>
      <c r="H86" s="82">
        <v>75.319999999999993</v>
      </c>
      <c r="I86" s="25">
        <f t="shared" si="13"/>
        <v>0.27394731638295489</v>
      </c>
      <c r="J86" s="5">
        <f t="shared" si="16"/>
        <v>75.319999999999993</v>
      </c>
      <c r="K86" s="186">
        <v>95.95</v>
      </c>
      <c r="L86" s="187">
        <f t="shared" si="19"/>
        <v>2302.8000000000002</v>
      </c>
    </row>
    <row r="87" spans="1:12" ht="27" x14ac:dyDescent="0.25">
      <c r="A87" s="1"/>
      <c r="B87" s="23" t="s">
        <v>235</v>
      </c>
      <c r="C87" s="80" t="s">
        <v>197</v>
      </c>
      <c r="D87" s="73" t="s">
        <v>50</v>
      </c>
      <c r="E87" s="84" t="s">
        <v>198</v>
      </c>
      <c r="F87" s="85" t="s">
        <v>65</v>
      </c>
      <c r="G87" s="86">
        <v>8</v>
      </c>
      <c r="H87" s="82">
        <v>55.25</v>
      </c>
      <c r="I87" s="25">
        <f t="shared" si="13"/>
        <v>0.27394731638295489</v>
      </c>
      <c r="J87" s="5">
        <f t="shared" si="16"/>
        <v>55.25</v>
      </c>
      <c r="K87" s="186">
        <v>70.39</v>
      </c>
      <c r="L87" s="187">
        <f t="shared" si="19"/>
        <v>563.12</v>
      </c>
    </row>
    <row r="88" spans="1:12" ht="16.5" x14ac:dyDescent="0.25">
      <c r="A88" s="1"/>
      <c r="B88" s="23" t="s">
        <v>236</v>
      </c>
      <c r="C88" s="80" t="s">
        <v>199</v>
      </c>
      <c r="D88" s="73" t="s">
        <v>50</v>
      </c>
      <c r="E88" s="84" t="s">
        <v>200</v>
      </c>
      <c r="F88" s="85" t="s">
        <v>65</v>
      </c>
      <c r="G88" s="86">
        <v>2</v>
      </c>
      <c r="H88" s="82">
        <v>56.79</v>
      </c>
      <c r="I88" s="25">
        <f t="shared" si="13"/>
        <v>0.27394731638295489</v>
      </c>
      <c r="J88" s="5">
        <f t="shared" ref="J88:J91" si="22">IF(LEFT($H$13,5)="CUSTO",H88,H88/(1+I88))</f>
        <v>56.79</v>
      </c>
      <c r="K88" s="186">
        <v>72.349999999999994</v>
      </c>
      <c r="L88" s="187">
        <f t="shared" si="19"/>
        <v>144.69999999999999</v>
      </c>
    </row>
    <row r="89" spans="1:12" ht="16.5" x14ac:dyDescent="0.25">
      <c r="A89" s="1"/>
      <c r="B89" s="23" t="s">
        <v>237</v>
      </c>
      <c r="C89" s="80" t="s">
        <v>201</v>
      </c>
      <c r="D89" s="73" t="s">
        <v>50</v>
      </c>
      <c r="E89" s="84" t="s">
        <v>202</v>
      </c>
      <c r="F89" s="85" t="s">
        <v>65</v>
      </c>
      <c r="G89" s="86">
        <v>5</v>
      </c>
      <c r="H89" s="82">
        <v>64.400000000000006</v>
      </c>
      <c r="I89" s="25">
        <f t="shared" si="13"/>
        <v>0.27394731638295489</v>
      </c>
      <c r="J89" s="5">
        <f t="shared" ref="J89:J90" si="23">IF(LEFT($H$13,5)="CUSTO",H89,H89/(1+I89))</f>
        <v>64.400000000000006</v>
      </c>
      <c r="K89" s="186">
        <v>82.04</v>
      </c>
      <c r="L89" s="187">
        <f t="shared" si="19"/>
        <v>410.20000000000005</v>
      </c>
    </row>
    <row r="90" spans="1:12" ht="54" x14ac:dyDescent="0.25">
      <c r="A90" s="1"/>
      <c r="B90" s="23" t="s">
        <v>238</v>
      </c>
      <c r="C90" s="80" t="s">
        <v>203</v>
      </c>
      <c r="D90" s="73" t="s">
        <v>50</v>
      </c>
      <c r="E90" s="84" t="s">
        <v>204</v>
      </c>
      <c r="F90" s="85" t="s">
        <v>65</v>
      </c>
      <c r="G90" s="86">
        <v>2</v>
      </c>
      <c r="H90" s="82">
        <v>334.33</v>
      </c>
      <c r="I90" s="25">
        <f t="shared" si="13"/>
        <v>0.27394731638295489</v>
      </c>
      <c r="J90" s="5">
        <f t="shared" si="23"/>
        <v>334.33</v>
      </c>
      <c r="K90" s="186">
        <v>425.92</v>
      </c>
      <c r="L90" s="187">
        <f t="shared" si="19"/>
        <v>851.84</v>
      </c>
    </row>
    <row r="91" spans="1:12" ht="81" x14ac:dyDescent="0.25">
      <c r="A91" s="1"/>
      <c r="B91" s="23" t="s">
        <v>239</v>
      </c>
      <c r="C91" s="80" t="s">
        <v>205</v>
      </c>
      <c r="D91" s="73" t="s">
        <v>50</v>
      </c>
      <c r="E91" s="84" t="s">
        <v>206</v>
      </c>
      <c r="F91" s="85" t="s">
        <v>65</v>
      </c>
      <c r="G91" s="86">
        <v>2</v>
      </c>
      <c r="H91" s="110">
        <v>378.37</v>
      </c>
      <c r="I91" s="25">
        <f t="shared" si="13"/>
        <v>0.27394731638295489</v>
      </c>
      <c r="J91" s="5">
        <f t="shared" si="22"/>
        <v>378.37</v>
      </c>
      <c r="K91" s="186">
        <v>482.02</v>
      </c>
      <c r="L91" s="187">
        <f t="shared" si="19"/>
        <v>964.04</v>
      </c>
    </row>
    <row r="92" spans="1:12" ht="67.5" x14ac:dyDescent="0.25">
      <c r="A92" s="1"/>
      <c r="B92" s="23" t="s">
        <v>240</v>
      </c>
      <c r="C92" s="80" t="s">
        <v>207</v>
      </c>
      <c r="D92" s="73" t="s">
        <v>50</v>
      </c>
      <c r="E92" s="84" t="s">
        <v>208</v>
      </c>
      <c r="F92" s="85" t="s">
        <v>65</v>
      </c>
      <c r="G92" s="86">
        <v>1</v>
      </c>
      <c r="H92" s="109">
        <v>482.92</v>
      </c>
      <c r="I92" s="25">
        <f t="shared" si="13"/>
        <v>0.27394731638295489</v>
      </c>
      <c r="J92" s="5">
        <f t="shared" ref="J92" si="24">IF(LEFT($H$13,5)="CUSTO",H92,H92/(1+I92))</f>
        <v>482.92</v>
      </c>
      <c r="K92" s="186">
        <v>615.21</v>
      </c>
      <c r="L92" s="187">
        <f t="shared" si="19"/>
        <v>615.21</v>
      </c>
    </row>
    <row r="93" spans="1:12" ht="16.5" x14ac:dyDescent="0.25">
      <c r="A93" s="1"/>
      <c r="B93" s="23" t="s">
        <v>241</v>
      </c>
      <c r="C93" s="80">
        <v>95469</v>
      </c>
      <c r="D93" s="73" t="s">
        <v>48</v>
      </c>
      <c r="E93" s="84" t="s">
        <v>209</v>
      </c>
      <c r="F93" s="85" t="s">
        <v>65</v>
      </c>
      <c r="G93" s="86">
        <v>1</v>
      </c>
      <c r="H93" s="82">
        <v>301.85000000000002</v>
      </c>
      <c r="I93" s="25">
        <f t="shared" si="13"/>
        <v>0.27394731638295489</v>
      </c>
      <c r="J93" s="5">
        <f t="shared" ref="J93" si="25">IF(LEFT($H$13,5)="CUSTO",H93,H93/(1+I93))</f>
        <v>301.85000000000002</v>
      </c>
      <c r="K93" s="186">
        <v>384.54</v>
      </c>
      <c r="L93" s="187">
        <f t="shared" si="19"/>
        <v>384.54</v>
      </c>
    </row>
    <row r="94" spans="1:12" ht="67.5" x14ac:dyDescent="0.25">
      <c r="A94" s="1"/>
      <c r="B94" s="23" t="s">
        <v>242</v>
      </c>
      <c r="C94" s="80" t="s">
        <v>210</v>
      </c>
      <c r="D94" s="73" t="s">
        <v>50</v>
      </c>
      <c r="E94" s="84" t="s">
        <v>211</v>
      </c>
      <c r="F94" s="85" t="s">
        <v>65</v>
      </c>
      <c r="G94" s="86">
        <v>4</v>
      </c>
      <c r="H94" s="82">
        <v>129.33000000000001</v>
      </c>
      <c r="I94" s="25">
        <f t="shared" si="13"/>
        <v>0.27394731638295489</v>
      </c>
      <c r="J94" s="5">
        <f t="shared" ref="J94" si="26">IF(LEFT($H$13,5)="CUSTO",H94,H94/(1+I94))</f>
        <v>129.33000000000001</v>
      </c>
      <c r="K94" s="186">
        <v>164.76</v>
      </c>
      <c r="L94" s="187">
        <f t="shared" si="19"/>
        <v>659.04</v>
      </c>
    </row>
    <row r="95" spans="1:12" ht="40.5" x14ac:dyDescent="0.25">
      <c r="A95" s="1"/>
      <c r="B95" s="23" t="s">
        <v>243</v>
      </c>
      <c r="C95" s="80" t="s">
        <v>212</v>
      </c>
      <c r="D95" s="73" t="s">
        <v>50</v>
      </c>
      <c r="E95" s="84" t="s">
        <v>213</v>
      </c>
      <c r="F95" s="85" t="s">
        <v>65</v>
      </c>
      <c r="G95" s="86">
        <v>1</v>
      </c>
      <c r="H95" s="82">
        <v>81.66</v>
      </c>
      <c r="I95" s="25">
        <f t="shared" si="13"/>
        <v>0.27394731638295489</v>
      </c>
      <c r="J95" s="5">
        <f t="shared" si="16"/>
        <v>81.66</v>
      </c>
      <c r="K95" s="186">
        <v>104.03</v>
      </c>
      <c r="L95" s="187">
        <f t="shared" si="19"/>
        <v>104.03</v>
      </c>
    </row>
    <row r="96" spans="1:12" ht="27" x14ac:dyDescent="0.25">
      <c r="A96" s="1"/>
      <c r="B96" s="23" t="s">
        <v>244</v>
      </c>
      <c r="C96" s="80" t="s">
        <v>214</v>
      </c>
      <c r="D96" s="73" t="s">
        <v>50</v>
      </c>
      <c r="E96" s="84" t="s">
        <v>215</v>
      </c>
      <c r="F96" s="85" t="s">
        <v>65</v>
      </c>
      <c r="G96" s="86">
        <v>1</v>
      </c>
      <c r="H96" s="82">
        <v>77.25</v>
      </c>
      <c r="I96" s="25">
        <f t="shared" si="13"/>
        <v>0.27394731638295489</v>
      </c>
      <c r="J96" s="5">
        <f t="shared" ref="J96:J98" si="27">IF(LEFT($H$13,5)="CUSTO",H96,H96/(1+I96))</f>
        <v>77.25</v>
      </c>
      <c r="K96" s="186">
        <v>98.41</v>
      </c>
      <c r="L96" s="187">
        <f t="shared" si="19"/>
        <v>98.41</v>
      </c>
    </row>
    <row r="97" spans="1:13" ht="40.5" x14ac:dyDescent="0.25">
      <c r="A97" s="1"/>
      <c r="B97" s="23" t="s">
        <v>245</v>
      </c>
      <c r="C97" s="80" t="s">
        <v>216</v>
      </c>
      <c r="D97" s="73" t="s">
        <v>50</v>
      </c>
      <c r="E97" s="84" t="s">
        <v>217</v>
      </c>
      <c r="F97" s="85" t="s">
        <v>65</v>
      </c>
      <c r="G97" s="86">
        <v>2</v>
      </c>
      <c r="H97" s="82">
        <v>44.47</v>
      </c>
      <c r="I97" s="25">
        <f t="shared" si="13"/>
        <v>0.27394731638295489</v>
      </c>
      <c r="J97" s="5">
        <f t="shared" si="27"/>
        <v>44.47</v>
      </c>
      <c r="K97" s="186">
        <v>56.65</v>
      </c>
      <c r="L97" s="187">
        <f t="shared" si="19"/>
        <v>113.3</v>
      </c>
    </row>
    <row r="98" spans="1:13" ht="67.5" x14ac:dyDescent="0.25">
      <c r="A98" s="1"/>
      <c r="B98" s="23" t="s">
        <v>246</v>
      </c>
      <c r="C98" s="80" t="s">
        <v>218</v>
      </c>
      <c r="D98" s="73" t="s">
        <v>50</v>
      </c>
      <c r="E98" s="84" t="s">
        <v>219</v>
      </c>
      <c r="F98" s="85" t="s">
        <v>65</v>
      </c>
      <c r="G98" s="86">
        <v>1</v>
      </c>
      <c r="H98" s="82">
        <v>895.7</v>
      </c>
      <c r="I98" s="25">
        <f t="shared" si="13"/>
        <v>0.27394731638295489</v>
      </c>
      <c r="J98" s="5">
        <f t="shared" si="27"/>
        <v>895.7</v>
      </c>
      <c r="K98" s="186">
        <v>1141.07</v>
      </c>
      <c r="L98" s="187">
        <f t="shared" si="19"/>
        <v>1141.07</v>
      </c>
    </row>
    <row r="99" spans="1:13" ht="16.5" x14ac:dyDescent="0.25">
      <c r="A99" s="1"/>
      <c r="B99" s="23"/>
      <c r="C99" s="80"/>
      <c r="D99" s="85"/>
      <c r="E99" s="108" t="s">
        <v>359</v>
      </c>
      <c r="F99" s="85"/>
      <c r="G99" s="86"/>
      <c r="H99" s="82"/>
      <c r="I99" s="25"/>
      <c r="J99" s="5"/>
      <c r="K99" s="186"/>
      <c r="L99" s="187"/>
    </row>
    <row r="100" spans="1:13" ht="40.5" x14ac:dyDescent="0.25">
      <c r="A100" s="1"/>
      <c r="B100" s="23" t="s">
        <v>247</v>
      </c>
      <c r="C100" s="80">
        <v>99251</v>
      </c>
      <c r="D100" s="73" t="s">
        <v>48</v>
      </c>
      <c r="E100" s="84" t="s">
        <v>360</v>
      </c>
      <c r="F100" s="85" t="s">
        <v>65</v>
      </c>
      <c r="G100" s="86">
        <v>8</v>
      </c>
      <c r="H100" s="109">
        <v>263.51</v>
      </c>
      <c r="I100" s="25">
        <f t="shared" si="13"/>
        <v>0.27394731638295489</v>
      </c>
      <c r="J100" s="5">
        <f t="shared" ref="J100:J101" si="28">IF(LEFT($H$13,5)="CUSTO",H100,H100/(1+I100))</f>
        <v>263.51</v>
      </c>
      <c r="K100" s="186">
        <v>335.7</v>
      </c>
      <c r="L100" s="187">
        <f t="shared" ref="L100:L101" si="29">K100*G100</f>
        <v>2685.6</v>
      </c>
    </row>
    <row r="101" spans="1:13" ht="40.5" x14ac:dyDescent="0.25">
      <c r="A101" s="1"/>
      <c r="B101" s="23" t="s">
        <v>248</v>
      </c>
      <c r="C101" s="80">
        <v>99255</v>
      </c>
      <c r="D101" s="73" t="s">
        <v>48</v>
      </c>
      <c r="E101" s="84" t="s">
        <v>361</v>
      </c>
      <c r="F101" s="85" t="s">
        <v>65</v>
      </c>
      <c r="G101" s="86">
        <v>1</v>
      </c>
      <c r="H101" s="109">
        <v>707.01</v>
      </c>
      <c r="I101" s="25">
        <f t="shared" si="13"/>
        <v>0.27394731638295489</v>
      </c>
      <c r="J101" s="5">
        <f t="shared" si="28"/>
        <v>707.01</v>
      </c>
      <c r="K101" s="186">
        <v>900.69</v>
      </c>
      <c r="L101" s="187">
        <f t="shared" si="29"/>
        <v>900.69</v>
      </c>
    </row>
    <row r="102" spans="1:13" ht="40.5" x14ac:dyDescent="0.25">
      <c r="A102" s="1"/>
      <c r="B102" s="23" t="s">
        <v>249</v>
      </c>
      <c r="C102" s="80" t="s">
        <v>362</v>
      </c>
      <c r="D102" s="73" t="s">
        <v>50</v>
      </c>
      <c r="E102" s="84" t="s">
        <v>363</v>
      </c>
      <c r="F102" s="85" t="s">
        <v>52</v>
      </c>
      <c r="G102" s="86">
        <v>17.8</v>
      </c>
      <c r="H102" s="109">
        <v>33.58</v>
      </c>
      <c r="I102" s="25">
        <f t="shared" si="13"/>
        <v>0.27394731638295489</v>
      </c>
      <c r="J102" s="5">
        <f t="shared" ref="J102:J103" si="30">IF(LEFT($H$13,5)="CUSTO",H102,H102/(1+I102))</f>
        <v>33.58</v>
      </c>
      <c r="K102" s="186">
        <v>42.78</v>
      </c>
      <c r="L102" s="187">
        <f t="shared" ref="L102:L103" si="31">K102*G102</f>
        <v>761.48400000000004</v>
      </c>
    </row>
    <row r="103" spans="1:13" ht="40.5" x14ac:dyDescent="0.25">
      <c r="A103" s="1"/>
      <c r="B103" s="23" t="s">
        <v>366</v>
      </c>
      <c r="C103" s="80" t="s">
        <v>364</v>
      </c>
      <c r="D103" s="73" t="s">
        <v>50</v>
      </c>
      <c r="E103" s="84" t="s">
        <v>365</v>
      </c>
      <c r="F103" s="85" t="s">
        <v>52</v>
      </c>
      <c r="G103" s="86">
        <v>73.28</v>
      </c>
      <c r="H103" s="109">
        <v>65.64</v>
      </c>
      <c r="I103" s="25">
        <f t="shared" si="13"/>
        <v>0.27394731638295489</v>
      </c>
      <c r="J103" s="5">
        <f t="shared" si="30"/>
        <v>65.64</v>
      </c>
      <c r="K103" s="186">
        <v>83.62</v>
      </c>
      <c r="L103" s="187">
        <f t="shared" si="31"/>
        <v>6127.6736000000001</v>
      </c>
    </row>
    <row r="104" spans="1:13" s="41" customFormat="1" x14ac:dyDescent="0.25">
      <c r="A104" s="38"/>
      <c r="B104" s="59" t="s">
        <v>276</v>
      </c>
      <c r="C104" s="35"/>
      <c r="D104" s="34"/>
      <c r="E104" s="35" t="s">
        <v>68</v>
      </c>
      <c r="F104" s="115"/>
      <c r="G104" s="70"/>
      <c r="H104" s="51"/>
      <c r="I104" s="61"/>
      <c r="J104" s="55"/>
      <c r="K104" s="186"/>
      <c r="L104" s="187"/>
      <c r="M104" s="125">
        <f>SUM(L105:L136)</f>
        <v>29357.550000000007</v>
      </c>
    </row>
    <row r="105" spans="1:13" ht="54" x14ac:dyDescent="0.25">
      <c r="A105" s="1"/>
      <c r="B105" s="23" t="s">
        <v>277</v>
      </c>
      <c r="C105" s="80" t="s">
        <v>414</v>
      </c>
      <c r="D105" s="73" t="s">
        <v>50</v>
      </c>
      <c r="E105" s="64" t="s">
        <v>401</v>
      </c>
      <c r="F105" s="85" t="s">
        <v>65</v>
      </c>
      <c r="G105" s="86">
        <v>1</v>
      </c>
      <c r="H105" s="113">
        <v>3108.23</v>
      </c>
      <c r="I105" s="25">
        <f t="shared" ref="I105:I136" si="32">$H$6</f>
        <v>0.27394731638295489</v>
      </c>
      <c r="J105" s="5">
        <f t="shared" ref="J105:J136" si="33">IF(LEFT($H$13,5)="CUSTO",H105,H105/(1+I105))</f>
        <v>3108.23</v>
      </c>
      <c r="K105" s="186">
        <v>3959.72</v>
      </c>
      <c r="L105" s="187">
        <f t="shared" ref="L105:L136" si="34">K105*G105</f>
        <v>3959.72</v>
      </c>
    </row>
    <row r="106" spans="1:13" ht="27" x14ac:dyDescent="0.25">
      <c r="A106" s="1"/>
      <c r="B106" s="23" t="s">
        <v>278</v>
      </c>
      <c r="C106" s="80" t="s">
        <v>415</v>
      </c>
      <c r="D106" s="73" t="s">
        <v>50</v>
      </c>
      <c r="E106" s="84" t="s">
        <v>402</v>
      </c>
      <c r="F106" s="85" t="s">
        <v>65</v>
      </c>
      <c r="G106" s="86">
        <v>1</v>
      </c>
      <c r="H106" s="126">
        <v>389.65</v>
      </c>
      <c r="I106" s="25">
        <f t="shared" si="32"/>
        <v>0.27394731638295489</v>
      </c>
      <c r="J106" s="5">
        <f t="shared" si="33"/>
        <v>389.65</v>
      </c>
      <c r="K106" s="186">
        <v>496.39</v>
      </c>
      <c r="L106" s="187">
        <f t="shared" si="34"/>
        <v>496.39</v>
      </c>
    </row>
    <row r="107" spans="1:13" ht="16.5" x14ac:dyDescent="0.25">
      <c r="A107" s="1"/>
      <c r="B107" s="23" t="s">
        <v>279</v>
      </c>
      <c r="C107" s="80" t="s">
        <v>385</v>
      </c>
      <c r="D107" s="73" t="s">
        <v>50</v>
      </c>
      <c r="E107" s="84" t="s">
        <v>389</v>
      </c>
      <c r="F107" s="85" t="s">
        <v>65</v>
      </c>
      <c r="G107" s="86">
        <v>3</v>
      </c>
      <c r="H107" s="126">
        <v>106.18</v>
      </c>
      <c r="I107" s="25">
        <f t="shared" si="32"/>
        <v>0.27394731638295489</v>
      </c>
      <c r="J107" s="5">
        <f t="shared" si="33"/>
        <v>106.18</v>
      </c>
      <c r="K107" s="186">
        <v>135.27000000000001</v>
      </c>
      <c r="L107" s="187">
        <f t="shared" si="34"/>
        <v>405.81000000000006</v>
      </c>
    </row>
    <row r="108" spans="1:13" ht="54" x14ac:dyDescent="0.25">
      <c r="A108" s="1"/>
      <c r="B108" s="23" t="s">
        <v>280</v>
      </c>
      <c r="C108" s="80" t="s">
        <v>416</v>
      </c>
      <c r="D108" s="73" t="s">
        <v>50</v>
      </c>
      <c r="E108" s="84" t="s">
        <v>403</v>
      </c>
      <c r="F108" s="85" t="s">
        <v>65</v>
      </c>
      <c r="G108" s="86">
        <v>13</v>
      </c>
      <c r="H108" s="126">
        <v>63.17</v>
      </c>
      <c r="I108" s="25">
        <f t="shared" si="32"/>
        <v>0.27394731638295489</v>
      </c>
      <c r="J108" s="5">
        <f t="shared" si="33"/>
        <v>63.17</v>
      </c>
      <c r="K108" s="186">
        <v>80.48</v>
      </c>
      <c r="L108" s="187">
        <f t="shared" si="34"/>
        <v>1046.24</v>
      </c>
    </row>
    <row r="109" spans="1:13" ht="16.5" customHeight="1" x14ac:dyDescent="0.25">
      <c r="A109" s="1"/>
      <c r="B109" s="23" t="s">
        <v>281</v>
      </c>
      <c r="C109" s="80" t="s">
        <v>386</v>
      </c>
      <c r="D109" s="73" t="s">
        <v>50</v>
      </c>
      <c r="E109" s="84" t="s">
        <v>390</v>
      </c>
      <c r="F109" s="85" t="s">
        <v>65</v>
      </c>
      <c r="G109" s="86">
        <v>6</v>
      </c>
      <c r="H109" s="126">
        <v>103.09</v>
      </c>
      <c r="I109" s="25">
        <f t="shared" si="32"/>
        <v>0.27394731638295489</v>
      </c>
      <c r="J109" s="5">
        <f t="shared" si="33"/>
        <v>103.09</v>
      </c>
      <c r="K109" s="186">
        <v>131.33000000000001</v>
      </c>
      <c r="L109" s="187">
        <f t="shared" si="34"/>
        <v>787.98</v>
      </c>
    </row>
    <row r="110" spans="1:13" ht="16.5" customHeight="1" x14ac:dyDescent="0.25">
      <c r="A110" s="1"/>
      <c r="B110" s="23" t="s">
        <v>282</v>
      </c>
      <c r="C110" s="80" t="s">
        <v>417</v>
      </c>
      <c r="D110" s="73" t="s">
        <v>50</v>
      </c>
      <c r="E110" s="84" t="s">
        <v>404</v>
      </c>
      <c r="F110" s="85" t="s">
        <v>65</v>
      </c>
      <c r="G110" s="86">
        <v>1</v>
      </c>
      <c r="H110" s="127">
        <v>80.650000000000006</v>
      </c>
      <c r="I110" s="25">
        <f t="shared" si="32"/>
        <v>0.27394731638295489</v>
      </c>
      <c r="J110" s="5">
        <f t="shared" si="33"/>
        <v>80.650000000000006</v>
      </c>
      <c r="K110" s="186">
        <v>102.74</v>
      </c>
      <c r="L110" s="187">
        <f t="shared" si="34"/>
        <v>102.74</v>
      </c>
    </row>
    <row r="111" spans="1:13" ht="16.5" x14ac:dyDescent="0.25">
      <c r="A111" s="1"/>
      <c r="B111" s="23" t="s">
        <v>283</v>
      </c>
      <c r="C111" s="80" t="s">
        <v>250</v>
      </c>
      <c r="D111" s="73" t="s">
        <v>50</v>
      </c>
      <c r="E111" s="84" t="s">
        <v>251</v>
      </c>
      <c r="F111" s="85" t="s">
        <v>65</v>
      </c>
      <c r="G111" s="86">
        <v>3</v>
      </c>
      <c r="H111" s="127">
        <v>54.19</v>
      </c>
      <c r="I111" s="25">
        <f t="shared" si="32"/>
        <v>0.27394731638295489</v>
      </c>
      <c r="J111" s="5">
        <f t="shared" si="33"/>
        <v>54.19</v>
      </c>
      <c r="K111" s="186">
        <v>69.040000000000006</v>
      </c>
      <c r="L111" s="187">
        <f t="shared" si="34"/>
        <v>207.12</v>
      </c>
    </row>
    <row r="112" spans="1:13" ht="16.5" x14ac:dyDescent="0.25">
      <c r="A112" s="1"/>
      <c r="B112" s="23" t="s">
        <v>284</v>
      </c>
      <c r="C112" s="80" t="s">
        <v>252</v>
      </c>
      <c r="D112" s="73" t="s">
        <v>50</v>
      </c>
      <c r="E112" s="84" t="s">
        <v>253</v>
      </c>
      <c r="F112" s="85" t="s">
        <v>65</v>
      </c>
      <c r="G112" s="86">
        <v>3</v>
      </c>
      <c r="H112" s="127">
        <v>52.68</v>
      </c>
      <c r="I112" s="25">
        <f t="shared" si="32"/>
        <v>0.27394731638295489</v>
      </c>
      <c r="J112" s="5">
        <f t="shared" si="33"/>
        <v>52.68</v>
      </c>
      <c r="K112" s="186">
        <v>67.11</v>
      </c>
      <c r="L112" s="187">
        <f t="shared" si="34"/>
        <v>201.32999999999998</v>
      </c>
    </row>
    <row r="113" spans="1:12" ht="16.5" x14ac:dyDescent="0.25">
      <c r="A113" s="1"/>
      <c r="B113" s="23" t="s">
        <v>285</v>
      </c>
      <c r="C113" s="80" t="s">
        <v>387</v>
      </c>
      <c r="D113" s="73" t="s">
        <v>50</v>
      </c>
      <c r="E113" s="84" t="s">
        <v>391</v>
      </c>
      <c r="F113" s="85" t="s">
        <v>65</v>
      </c>
      <c r="G113" s="86">
        <v>5</v>
      </c>
      <c r="H113" s="127">
        <v>52.68</v>
      </c>
      <c r="I113" s="57">
        <f t="shared" si="32"/>
        <v>0.27394731638295489</v>
      </c>
      <c r="J113" s="58">
        <f t="shared" si="33"/>
        <v>52.68</v>
      </c>
      <c r="K113" s="186">
        <v>67.11</v>
      </c>
      <c r="L113" s="187">
        <f t="shared" si="34"/>
        <v>335.55</v>
      </c>
    </row>
    <row r="114" spans="1:12" ht="40.5" x14ac:dyDescent="0.25">
      <c r="A114" s="1"/>
      <c r="B114" s="23" t="s">
        <v>286</v>
      </c>
      <c r="C114" s="80" t="s">
        <v>70</v>
      </c>
      <c r="D114" s="73" t="s">
        <v>50</v>
      </c>
      <c r="E114" s="84" t="s">
        <v>254</v>
      </c>
      <c r="F114" s="85" t="s">
        <v>52</v>
      </c>
      <c r="G114" s="86">
        <v>300</v>
      </c>
      <c r="H114" s="127">
        <v>2.8</v>
      </c>
      <c r="I114" s="57">
        <f t="shared" si="32"/>
        <v>0.27394731638295489</v>
      </c>
      <c r="J114" s="6">
        <f t="shared" si="33"/>
        <v>2.8</v>
      </c>
      <c r="K114" s="186">
        <v>3.57</v>
      </c>
      <c r="L114" s="187">
        <f t="shared" si="34"/>
        <v>1071</v>
      </c>
    </row>
    <row r="115" spans="1:12" ht="40.5" x14ac:dyDescent="0.25">
      <c r="A115" s="1"/>
      <c r="B115" s="23" t="s">
        <v>287</v>
      </c>
      <c r="C115" s="80" t="s">
        <v>71</v>
      </c>
      <c r="D115" s="73" t="s">
        <v>50</v>
      </c>
      <c r="E115" s="84" t="s">
        <v>255</v>
      </c>
      <c r="F115" s="85" t="s">
        <v>52</v>
      </c>
      <c r="G115" s="86">
        <v>1000</v>
      </c>
      <c r="H115" s="127">
        <v>4.43</v>
      </c>
      <c r="I115" s="25">
        <f t="shared" si="32"/>
        <v>0.27394731638295489</v>
      </c>
      <c r="J115" s="5">
        <f t="shared" si="33"/>
        <v>4.43</v>
      </c>
      <c r="K115" s="186">
        <v>5.64</v>
      </c>
      <c r="L115" s="187">
        <f t="shared" si="34"/>
        <v>5640</v>
      </c>
    </row>
    <row r="116" spans="1:12" ht="40.5" x14ac:dyDescent="0.25">
      <c r="A116" s="1"/>
      <c r="B116" s="23" t="s">
        <v>288</v>
      </c>
      <c r="C116" s="80" t="s">
        <v>72</v>
      </c>
      <c r="D116" s="73" t="s">
        <v>50</v>
      </c>
      <c r="E116" s="84" t="s">
        <v>256</v>
      </c>
      <c r="F116" s="85" t="s">
        <v>52</v>
      </c>
      <c r="G116" s="86">
        <v>200</v>
      </c>
      <c r="H116" s="127">
        <v>6.1</v>
      </c>
      <c r="I116" s="25">
        <f t="shared" si="32"/>
        <v>0.27394731638295489</v>
      </c>
      <c r="J116" s="5">
        <f t="shared" si="33"/>
        <v>6.1</v>
      </c>
      <c r="K116" s="186">
        <v>7.77</v>
      </c>
      <c r="L116" s="187">
        <f t="shared" si="34"/>
        <v>1554</v>
      </c>
    </row>
    <row r="117" spans="1:12" ht="40.5" x14ac:dyDescent="0.25">
      <c r="A117" s="1"/>
      <c r="B117" s="23" t="s">
        <v>289</v>
      </c>
      <c r="C117" s="80" t="s">
        <v>257</v>
      </c>
      <c r="D117" s="73" t="s">
        <v>50</v>
      </c>
      <c r="E117" s="84" t="s">
        <v>258</v>
      </c>
      <c r="F117" s="85" t="s">
        <v>52</v>
      </c>
      <c r="G117" s="86">
        <v>200</v>
      </c>
      <c r="H117" s="127">
        <v>8.57</v>
      </c>
      <c r="I117" s="25">
        <f t="shared" si="32"/>
        <v>0.27394731638295489</v>
      </c>
      <c r="J117" s="5">
        <f t="shared" si="33"/>
        <v>8.57</v>
      </c>
      <c r="K117" s="186">
        <v>10.92</v>
      </c>
      <c r="L117" s="187">
        <f t="shared" si="34"/>
        <v>2184</v>
      </c>
    </row>
    <row r="118" spans="1:12" ht="40.5" x14ac:dyDescent="0.25">
      <c r="A118" s="1"/>
      <c r="B118" s="23" t="s">
        <v>290</v>
      </c>
      <c r="C118" s="80" t="s">
        <v>78</v>
      </c>
      <c r="D118" s="73" t="s">
        <v>50</v>
      </c>
      <c r="E118" s="84" t="s">
        <v>392</v>
      </c>
      <c r="F118" s="85" t="s">
        <v>52</v>
      </c>
      <c r="G118" s="86">
        <v>60</v>
      </c>
      <c r="H118" s="127">
        <v>18.440000000000001</v>
      </c>
      <c r="I118" s="25">
        <f t="shared" si="32"/>
        <v>0.27394731638295489</v>
      </c>
      <c r="J118" s="5">
        <f t="shared" si="33"/>
        <v>18.440000000000001</v>
      </c>
      <c r="K118" s="186">
        <v>23.49</v>
      </c>
      <c r="L118" s="187">
        <f t="shared" si="34"/>
        <v>1409.3999999999999</v>
      </c>
    </row>
    <row r="119" spans="1:12" ht="25.5" customHeight="1" x14ac:dyDescent="0.25">
      <c r="A119" s="1"/>
      <c r="B119" s="23" t="s">
        <v>291</v>
      </c>
      <c r="C119" s="80" t="s">
        <v>418</v>
      </c>
      <c r="D119" s="73" t="s">
        <v>50</v>
      </c>
      <c r="E119" s="84" t="s">
        <v>405</v>
      </c>
      <c r="F119" s="85" t="s">
        <v>52</v>
      </c>
      <c r="G119" s="86">
        <v>300</v>
      </c>
      <c r="H119" s="127">
        <v>9.82</v>
      </c>
      <c r="I119" s="25">
        <f t="shared" si="32"/>
        <v>0.27394731638295489</v>
      </c>
      <c r="J119" s="5">
        <f t="shared" si="33"/>
        <v>9.82</v>
      </c>
      <c r="K119" s="186">
        <v>12.51</v>
      </c>
      <c r="L119" s="187">
        <f t="shared" si="34"/>
        <v>3753</v>
      </c>
    </row>
    <row r="120" spans="1:12" ht="27" x14ac:dyDescent="0.25">
      <c r="A120" s="1"/>
      <c r="B120" s="23" t="s">
        <v>292</v>
      </c>
      <c r="C120" s="80" t="s">
        <v>419</v>
      </c>
      <c r="D120" s="73" t="s">
        <v>50</v>
      </c>
      <c r="E120" s="84" t="s">
        <v>406</v>
      </c>
      <c r="F120" s="85" t="s">
        <v>52</v>
      </c>
      <c r="G120" s="86">
        <v>50</v>
      </c>
      <c r="H120" s="127">
        <v>13.64</v>
      </c>
      <c r="I120" s="25">
        <f t="shared" si="32"/>
        <v>0.27394731638295489</v>
      </c>
      <c r="J120" s="5">
        <f t="shared" si="33"/>
        <v>13.64</v>
      </c>
      <c r="K120" s="186">
        <v>17.38</v>
      </c>
      <c r="L120" s="187">
        <f t="shared" si="34"/>
        <v>869</v>
      </c>
    </row>
    <row r="121" spans="1:12" ht="27" x14ac:dyDescent="0.25">
      <c r="A121" s="1"/>
      <c r="B121" s="23" t="s">
        <v>293</v>
      </c>
      <c r="C121" s="80" t="s">
        <v>420</v>
      </c>
      <c r="D121" s="73" t="s">
        <v>50</v>
      </c>
      <c r="E121" s="84" t="s">
        <v>407</v>
      </c>
      <c r="F121" s="85" t="s">
        <v>52</v>
      </c>
      <c r="G121" s="86">
        <v>15</v>
      </c>
      <c r="H121" s="127">
        <v>28.69</v>
      </c>
      <c r="I121" s="25">
        <f t="shared" si="32"/>
        <v>0.27394731638295489</v>
      </c>
      <c r="J121" s="5">
        <f t="shared" si="33"/>
        <v>28.69</v>
      </c>
      <c r="K121" s="186">
        <v>36.549999999999997</v>
      </c>
      <c r="L121" s="187">
        <f t="shared" si="34"/>
        <v>548.25</v>
      </c>
    </row>
    <row r="122" spans="1:12" ht="40.5" x14ac:dyDescent="0.25">
      <c r="A122" s="1"/>
      <c r="B122" s="23" t="s">
        <v>294</v>
      </c>
      <c r="C122" s="80" t="s">
        <v>261</v>
      </c>
      <c r="D122" s="73" t="s">
        <v>50</v>
      </c>
      <c r="E122" s="84" t="s">
        <v>262</v>
      </c>
      <c r="F122" s="85" t="s">
        <v>67</v>
      </c>
      <c r="G122" s="86">
        <v>75</v>
      </c>
      <c r="H122" s="127">
        <v>10.87</v>
      </c>
      <c r="I122" s="25">
        <f t="shared" si="32"/>
        <v>0.27394731638295489</v>
      </c>
      <c r="J122" s="5">
        <f t="shared" si="33"/>
        <v>10.87</v>
      </c>
      <c r="K122" s="186">
        <v>13.85</v>
      </c>
      <c r="L122" s="187">
        <f t="shared" si="34"/>
        <v>1038.75</v>
      </c>
    </row>
    <row r="123" spans="1:12" ht="40.5" x14ac:dyDescent="0.25">
      <c r="A123" s="1"/>
      <c r="B123" s="23" t="s">
        <v>295</v>
      </c>
      <c r="C123" s="80" t="s">
        <v>263</v>
      </c>
      <c r="D123" s="73" t="s">
        <v>50</v>
      </c>
      <c r="E123" s="84" t="s">
        <v>408</v>
      </c>
      <c r="F123" s="85" t="s">
        <v>67</v>
      </c>
      <c r="G123" s="86">
        <v>1</v>
      </c>
      <c r="H123" s="127">
        <v>14.49</v>
      </c>
      <c r="I123" s="25">
        <f t="shared" si="32"/>
        <v>0.27394731638295489</v>
      </c>
      <c r="J123" s="5">
        <f t="shared" si="33"/>
        <v>14.49</v>
      </c>
      <c r="K123" s="186">
        <v>18.46</v>
      </c>
      <c r="L123" s="187">
        <f t="shared" si="34"/>
        <v>18.46</v>
      </c>
    </row>
    <row r="124" spans="1:12" ht="54" x14ac:dyDescent="0.25">
      <c r="A124" s="1"/>
      <c r="B124" s="23" t="s">
        <v>296</v>
      </c>
      <c r="C124" s="80" t="s">
        <v>259</v>
      </c>
      <c r="D124" s="73" t="s">
        <v>50</v>
      </c>
      <c r="E124" s="84" t="s">
        <v>260</v>
      </c>
      <c r="F124" s="85" t="s">
        <v>67</v>
      </c>
      <c r="G124" s="86">
        <v>13</v>
      </c>
      <c r="H124" s="127">
        <v>17.809999999999999</v>
      </c>
      <c r="I124" s="25">
        <f t="shared" si="32"/>
        <v>0.27394731638295489</v>
      </c>
      <c r="J124" s="5">
        <f t="shared" si="33"/>
        <v>17.809999999999999</v>
      </c>
      <c r="K124" s="186">
        <v>22.69</v>
      </c>
      <c r="L124" s="187">
        <f t="shared" si="34"/>
        <v>294.97000000000003</v>
      </c>
    </row>
    <row r="125" spans="1:12" ht="27" x14ac:dyDescent="0.25">
      <c r="A125" s="1"/>
      <c r="B125" s="23" t="s">
        <v>297</v>
      </c>
      <c r="C125" s="80" t="s">
        <v>264</v>
      </c>
      <c r="D125" s="73" t="s">
        <v>50</v>
      </c>
      <c r="E125" s="84" t="s">
        <v>265</v>
      </c>
      <c r="F125" s="85" t="s">
        <v>67</v>
      </c>
      <c r="G125" s="86">
        <v>3</v>
      </c>
      <c r="H125" s="127">
        <v>123.29</v>
      </c>
      <c r="I125" s="25">
        <f t="shared" si="32"/>
        <v>0.27394731638295489</v>
      </c>
      <c r="J125" s="5">
        <f t="shared" si="33"/>
        <v>123.29</v>
      </c>
      <c r="K125" s="186">
        <v>157.06</v>
      </c>
      <c r="L125" s="187">
        <f t="shared" si="34"/>
        <v>471.18</v>
      </c>
    </row>
    <row r="126" spans="1:12" ht="54" x14ac:dyDescent="0.25">
      <c r="A126" s="1"/>
      <c r="B126" s="23" t="s">
        <v>298</v>
      </c>
      <c r="C126" s="80" t="s">
        <v>266</v>
      </c>
      <c r="D126" s="73" t="s">
        <v>50</v>
      </c>
      <c r="E126" s="84" t="s">
        <v>267</v>
      </c>
      <c r="F126" s="85" t="s">
        <v>67</v>
      </c>
      <c r="G126" s="86">
        <v>5</v>
      </c>
      <c r="H126" s="127">
        <v>26.84</v>
      </c>
      <c r="I126" s="25">
        <f t="shared" si="32"/>
        <v>0.27394731638295489</v>
      </c>
      <c r="J126" s="5">
        <f t="shared" si="33"/>
        <v>26.84</v>
      </c>
      <c r="K126" s="186">
        <v>34.19</v>
      </c>
      <c r="L126" s="187">
        <f t="shared" si="34"/>
        <v>170.95</v>
      </c>
    </row>
    <row r="127" spans="1:12" ht="54" x14ac:dyDescent="0.25">
      <c r="A127" s="1"/>
      <c r="B127" s="23" t="s">
        <v>299</v>
      </c>
      <c r="C127" s="80" t="s">
        <v>268</v>
      </c>
      <c r="D127" s="73" t="s">
        <v>50</v>
      </c>
      <c r="E127" s="84" t="s">
        <v>269</v>
      </c>
      <c r="F127" s="85" t="s">
        <v>67</v>
      </c>
      <c r="G127" s="86">
        <v>1</v>
      </c>
      <c r="H127" s="127">
        <v>43.33</v>
      </c>
      <c r="I127" s="25">
        <f t="shared" si="32"/>
        <v>0.27394731638295489</v>
      </c>
      <c r="J127" s="5">
        <f t="shared" si="33"/>
        <v>43.33</v>
      </c>
      <c r="K127" s="186">
        <v>55.2</v>
      </c>
      <c r="L127" s="187">
        <f t="shared" si="34"/>
        <v>55.2</v>
      </c>
    </row>
    <row r="128" spans="1:12" ht="54" x14ac:dyDescent="0.25">
      <c r="A128" s="1"/>
      <c r="B128" s="23" t="s">
        <v>300</v>
      </c>
      <c r="C128" s="80" t="s">
        <v>421</v>
      </c>
      <c r="D128" s="73" t="s">
        <v>50</v>
      </c>
      <c r="E128" s="84" t="s">
        <v>409</v>
      </c>
      <c r="F128" s="85" t="s">
        <v>67</v>
      </c>
      <c r="G128" s="86">
        <v>8</v>
      </c>
      <c r="H128" s="127">
        <v>28.99</v>
      </c>
      <c r="I128" s="25">
        <f t="shared" si="32"/>
        <v>0.27394731638295489</v>
      </c>
      <c r="J128" s="5">
        <f t="shared" si="33"/>
        <v>28.99</v>
      </c>
      <c r="K128" s="186">
        <v>36.93</v>
      </c>
      <c r="L128" s="187">
        <f t="shared" si="34"/>
        <v>295.44</v>
      </c>
    </row>
    <row r="129" spans="1:13" ht="67.5" x14ac:dyDescent="0.25">
      <c r="A129" s="1"/>
      <c r="B129" s="23" t="s">
        <v>301</v>
      </c>
      <c r="C129" s="80" t="s">
        <v>422</v>
      </c>
      <c r="D129" s="73" t="s">
        <v>50</v>
      </c>
      <c r="E129" s="84" t="s">
        <v>410</v>
      </c>
      <c r="F129" s="85" t="s">
        <v>67</v>
      </c>
      <c r="G129" s="86">
        <v>2</v>
      </c>
      <c r="H129" s="127">
        <v>45.48</v>
      </c>
      <c r="I129" s="25">
        <f t="shared" si="32"/>
        <v>0.27394731638295489</v>
      </c>
      <c r="J129" s="5">
        <f t="shared" si="33"/>
        <v>45.48</v>
      </c>
      <c r="K129" s="186">
        <v>57.94</v>
      </c>
      <c r="L129" s="187">
        <f t="shared" si="34"/>
        <v>115.88</v>
      </c>
    </row>
    <row r="130" spans="1:13" ht="54" x14ac:dyDescent="0.25">
      <c r="A130" s="1"/>
      <c r="B130" s="23" t="s">
        <v>302</v>
      </c>
      <c r="C130" s="80" t="s">
        <v>423</v>
      </c>
      <c r="D130" s="73" t="s">
        <v>50</v>
      </c>
      <c r="E130" s="84" t="s">
        <v>411</v>
      </c>
      <c r="F130" s="85" t="s">
        <v>67</v>
      </c>
      <c r="G130" s="86">
        <v>2</v>
      </c>
      <c r="H130" s="127">
        <v>51.77</v>
      </c>
      <c r="I130" s="25">
        <f t="shared" si="32"/>
        <v>0.27394731638295489</v>
      </c>
      <c r="J130" s="5">
        <f t="shared" si="33"/>
        <v>51.77</v>
      </c>
      <c r="K130" s="186">
        <v>65.95</v>
      </c>
      <c r="L130" s="187">
        <f t="shared" si="34"/>
        <v>131.9</v>
      </c>
    </row>
    <row r="131" spans="1:13" ht="54" x14ac:dyDescent="0.25">
      <c r="A131" s="1"/>
      <c r="B131" s="23" t="s">
        <v>303</v>
      </c>
      <c r="C131" s="80" t="s">
        <v>270</v>
      </c>
      <c r="D131" s="73" t="s">
        <v>50</v>
      </c>
      <c r="E131" s="84" t="s">
        <v>271</v>
      </c>
      <c r="F131" s="85" t="s">
        <v>67</v>
      </c>
      <c r="G131" s="86">
        <v>30</v>
      </c>
      <c r="H131" s="127">
        <v>25.58</v>
      </c>
      <c r="I131" s="25">
        <f t="shared" si="32"/>
        <v>0.27394731638295489</v>
      </c>
      <c r="J131" s="5">
        <f t="shared" si="33"/>
        <v>25.58</v>
      </c>
      <c r="K131" s="186">
        <v>32.590000000000003</v>
      </c>
      <c r="L131" s="187">
        <f t="shared" si="34"/>
        <v>977.7</v>
      </c>
    </row>
    <row r="132" spans="1:13" ht="54" x14ac:dyDescent="0.25">
      <c r="A132" s="1"/>
      <c r="B132" s="23" t="s">
        <v>304</v>
      </c>
      <c r="C132" s="80" t="s">
        <v>272</v>
      </c>
      <c r="D132" s="73" t="s">
        <v>50</v>
      </c>
      <c r="E132" s="84" t="s">
        <v>273</v>
      </c>
      <c r="F132" s="85" t="s">
        <v>67</v>
      </c>
      <c r="G132" s="86">
        <v>17</v>
      </c>
      <c r="H132" s="127">
        <v>26.47</v>
      </c>
      <c r="I132" s="25">
        <f t="shared" si="32"/>
        <v>0.27394731638295489</v>
      </c>
      <c r="J132" s="5">
        <f t="shared" si="33"/>
        <v>26.47</v>
      </c>
      <c r="K132" s="186">
        <v>33.72</v>
      </c>
      <c r="L132" s="187">
        <f t="shared" si="34"/>
        <v>573.24</v>
      </c>
    </row>
    <row r="133" spans="1:13" ht="40.5" x14ac:dyDescent="0.25">
      <c r="A133" s="1"/>
      <c r="B133" s="23" t="s">
        <v>305</v>
      </c>
      <c r="C133" s="80" t="s">
        <v>424</v>
      </c>
      <c r="D133" s="73" t="s">
        <v>50</v>
      </c>
      <c r="E133" s="84" t="s">
        <v>412</v>
      </c>
      <c r="F133" s="85" t="s">
        <v>67</v>
      </c>
      <c r="G133" s="86">
        <v>3</v>
      </c>
      <c r="H133" s="127">
        <v>68.75</v>
      </c>
      <c r="I133" s="25">
        <f t="shared" si="32"/>
        <v>0.27394731638295489</v>
      </c>
      <c r="J133" s="5">
        <f t="shared" si="33"/>
        <v>68.75</v>
      </c>
      <c r="K133" s="186">
        <v>87.58</v>
      </c>
      <c r="L133" s="187">
        <f t="shared" si="34"/>
        <v>262.74</v>
      </c>
    </row>
    <row r="134" spans="1:13" ht="40.5" x14ac:dyDescent="0.25">
      <c r="A134" s="1"/>
      <c r="B134" s="23" t="s">
        <v>306</v>
      </c>
      <c r="C134" s="80" t="s">
        <v>425</v>
      </c>
      <c r="D134" s="73" t="s">
        <v>50</v>
      </c>
      <c r="E134" s="84" t="s">
        <v>413</v>
      </c>
      <c r="F134" s="85" t="s">
        <v>67</v>
      </c>
      <c r="G134" s="86">
        <v>1</v>
      </c>
      <c r="H134" s="127">
        <v>51.06</v>
      </c>
      <c r="I134" s="25">
        <f t="shared" si="32"/>
        <v>0.27394731638295489</v>
      </c>
      <c r="J134" s="5">
        <f t="shared" si="33"/>
        <v>51.06</v>
      </c>
      <c r="K134" s="186">
        <v>65.05</v>
      </c>
      <c r="L134" s="187">
        <f t="shared" si="34"/>
        <v>65.05</v>
      </c>
    </row>
    <row r="135" spans="1:13" ht="40.5" x14ac:dyDescent="0.25">
      <c r="A135" s="1"/>
      <c r="B135" s="23" t="s">
        <v>307</v>
      </c>
      <c r="C135" s="80" t="s">
        <v>274</v>
      </c>
      <c r="D135" s="73" t="s">
        <v>50</v>
      </c>
      <c r="E135" s="84" t="s">
        <v>275</v>
      </c>
      <c r="F135" s="85" t="s">
        <v>67</v>
      </c>
      <c r="G135" s="86">
        <v>2</v>
      </c>
      <c r="H135" s="127">
        <v>12.79</v>
      </c>
      <c r="I135" s="25">
        <f t="shared" si="32"/>
        <v>0.27394731638295489</v>
      </c>
      <c r="J135" s="5">
        <f t="shared" si="33"/>
        <v>12.79</v>
      </c>
      <c r="K135" s="186">
        <v>16.29</v>
      </c>
      <c r="L135" s="187">
        <f t="shared" si="34"/>
        <v>32.58</v>
      </c>
    </row>
    <row r="136" spans="1:13" ht="27" x14ac:dyDescent="0.25">
      <c r="A136" s="1"/>
      <c r="B136" s="23" t="s">
        <v>308</v>
      </c>
      <c r="C136" s="80" t="s">
        <v>388</v>
      </c>
      <c r="D136" s="73" t="s">
        <v>50</v>
      </c>
      <c r="E136" s="84" t="s">
        <v>393</v>
      </c>
      <c r="F136" s="85" t="s">
        <v>67</v>
      </c>
      <c r="G136" s="86">
        <v>2</v>
      </c>
      <c r="H136" s="127">
        <v>110.67</v>
      </c>
      <c r="I136" s="25">
        <f t="shared" si="32"/>
        <v>0.27394731638295489</v>
      </c>
      <c r="J136" s="5">
        <f t="shared" si="33"/>
        <v>110.67</v>
      </c>
      <c r="K136" s="186">
        <v>140.99</v>
      </c>
      <c r="L136" s="187">
        <f t="shared" si="34"/>
        <v>281.98</v>
      </c>
    </row>
    <row r="137" spans="1:13" s="41" customFormat="1" x14ac:dyDescent="0.25">
      <c r="A137" s="38"/>
      <c r="B137" s="59" t="s">
        <v>367</v>
      </c>
      <c r="C137" s="35"/>
      <c r="D137" s="34"/>
      <c r="E137" s="35" t="s">
        <v>309</v>
      </c>
      <c r="F137" s="115"/>
      <c r="G137" s="70"/>
      <c r="H137" s="76"/>
      <c r="I137" s="25"/>
      <c r="J137" s="5"/>
      <c r="K137" s="186"/>
      <c r="L137" s="187"/>
      <c r="M137" s="125">
        <f>SUM(L138:L146)</f>
        <v>22531.907500000001</v>
      </c>
    </row>
    <row r="138" spans="1:13" ht="27" x14ac:dyDescent="0.25">
      <c r="B138" s="23" t="s">
        <v>368</v>
      </c>
      <c r="C138" s="67" t="s">
        <v>310</v>
      </c>
      <c r="D138" s="73" t="s">
        <v>50</v>
      </c>
      <c r="E138" s="79" t="s">
        <v>311</v>
      </c>
      <c r="F138" s="75" t="s">
        <v>49</v>
      </c>
      <c r="G138" s="83">
        <v>240.87</v>
      </c>
      <c r="H138" s="95">
        <v>11.67</v>
      </c>
      <c r="I138" s="25">
        <f t="shared" ref="I138:I152" si="35">$H$6</f>
        <v>0.27394731638295489</v>
      </c>
      <c r="J138" s="5">
        <f t="shared" ref="J138" si="36">IF(LEFT($H$13,5)="CUSTO",H138,H138/(1+I138))</f>
        <v>11.67</v>
      </c>
      <c r="K138" s="186">
        <v>14.87</v>
      </c>
      <c r="L138" s="187">
        <f t="shared" ref="L138:L152" si="37">K138*G138</f>
        <v>3581.7368999999999</v>
      </c>
    </row>
    <row r="139" spans="1:13" ht="27" x14ac:dyDescent="0.25">
      <c r="B139" s="23" t="s">
        <v>369</v>
      </c>
      <c r="C139" s="67" t="s">
        <v>343</v>
      </c>
      <c r="D139" s="73" t="s">
        <v>50</v>
      </c>
      <c r="E139" s="79" t="s">
        <v>344</v>
      </c>
      <c r="F139" s="75" t="s">
        <v>49</v>
      </c>
      <c r="G139" s="83">
        <v>105.94</v>
      </c>
      <c r="H139" s="100">
        <v>14.83</v>
      </c>
      <c r="I139" s="25">
        <f t="shared" si="35"/>
        <v>0.27394731638295489</v>
      </c>
      <c r="J139" s="5">
        <f t="shared" ref="J139:J149" si="38">IF(LEFT($H$13,5)="CUSTO",H139,H139/(1+I139))</f>
        <v>14.83</v>
      </c>
      <c r="K139" s="186">
        <v>18.89</v>
      </c>
      <c r="L139" s="187">
        <f t="shared" si="37"/>
        <v>2001.2066</v>
      </c>
    </row>
    <row r="140" spans="1:13" ht="27" x14ac:dyDescent="0.25">
      <c r="B140" s="23" t="s">
        <v>370</v>
      </c>
      <c r="C140" s="67">
        <v>88485</v>
      </c>
      <c r="D140" s="73" t="s">
        <v>48</v>
      </c>
      <c r="E140" s="79" t="s">
        <v>312</v>
      </c>
      <c r="F140" s="75" t="s">
        <v>49</v>
      </c>
      <c r="G140" s="83">
        <v>340.87</v>
      </c>
      <c r="H140" s="94">
        <v>3.89</v>
      </c>
      <c r="I140" s="25">
        <f t="shared" si="35"/>
        <v>0.27394731638295489</v>
      </c>
      <c r="J140" s="5">
        <f t="shared" si="38"/>
        <v>3.89</v>
      </c>
      <c r="K140" s="186">
        <v>4.96</v>
      </c>
      <c r="L140" s="187">
        <f t="shared" si="37"/>
        <v>1690.7152000000001</v>
      </c>
    </row>
    <row r="141" spans="1:13" ht="27" x14ac:dyDescent="0.25">
      <c r="B141" s="23" t="s">
        <v>371</v>
      </c>
      <c r="C141" s="67">
        <v>88484</v>
      </c>
      <c r="D141" s="73" t="s">
        <v>48</v>
      </c>
      <c r="E141" s="79" t="s">
        <v>313</v>
      </c>
      <c r="F141" s="75" t="s">
        <v>49</v>
      </c>
      <c r="G141" s="83">
        <v>105.94</v>
      </c>
      <c r="H141" s="100">
        <v>4.71</v>
      </c>
      <c r="I141" s="25">
        <f t="shared" si="35"/>
        <v>0.27394731638295489</v>
      </c>
      <c r="J141" s="5">
        <f t="shared" si="38"/>
        <v>4.71</v>
      </c>
      <c r="K141" s="186">
        <v>6</v>
      </c>
      <c r="L141" s="187">
        <f t="shared" si="37"/>
        <v>635.64</v>
      </c>
    </row>
    <row r="142" spans="1:13" ht="27" x14ac:dyDescent="0.25">
      <c r="B142" s="23" t="s">
        <v>372</v>
      </c>
      <c r="C142" s="67" t="s">
        <v>59</v>
      </c>
      <c r="D142" s="73" t="s">
        <v>50</v>
      </c>
      <c r="E142" s="79" t="s">
        <v>91</v>
      </c>
      <c r="F142" s="75" t="s">
        <v>49</v>
      </c>
      <c r="G142" s="83">
        <v>497.7</v>
      </c>
      <c r="H142" s="100">
        <v>14.18</v>
      </c>
      <c r="I142" s="25">
        <f t="shared" si="35"/>
        <v>0.27394731638295489</v>
      </c>
      <c r="J142" s="5">
        <f t="shared" si="38"/>
        <v>14.18</v>
      </c>
      <c r="K142" s="186">
        <v>18.059999999999999</v>
      </c>
      <c r="L142" s="187">
        <f t="shared" si="37"/>
        <v>8988.4619999999995</v>
      </c>
    </row>
    <row r="143" spans="1:13" ht="27" x14ac:dyDescent="0.25">
      <c r="B143" s="23" t="s">
        <v>373</v>
      </c>
      <c r="C143" s="67" t="s">
        <v>314</v>
      </c>
      <c r="D143" s="73" t="s">
        <v>50</v>
      </c>
      <c r="E143" s="79" t="s">
        <v>315</v>
      </c>
      <c r="F143" s="75" t="s">
        <v>49</v>
      </c>
      <c r="G143" s="83">
        <v>105.94</v>
      </c>
      <c r="H143" s="94">
        <v>15.64</v>
      </c>
      <c r="I143" s="25">
        <f t="shared" si="35"/>
        <v>0.27394731638295489</v>
      </c>
      <c r="J143" s="5">
        <f t="shared" si="38"/>
        <v>15.64</v>
      </c>
      <c r="K143" s="186">
        <v>19.920000000000002</v>
      </c>
      <c r="L143" s="187">
        <f t="shared" si="37"/>
        <v>2110.3248000000003</v>
      </c>
    </row>
    <row r="144" spans="1:13" ht="40.5" x14ac:dyDescent="0.25">
      <c r="B144" s="23" t="s">
        <v>374</v>
      </c>
      <c r="C144" s="67" t="s">
        <v>316</v>
      </c>
      <c r="D144" s="73" t="s">
        <v>50</v>
      </c>
      <c r="E144" s="79" t="s">
        <v>317</v>
      </c>
      <c r="F144" s="75" t="s">
        <v>49</v>
      </c>
      <c r="G144" s="83">
        <v>83.32</v>
      </c>
      <c r="H144" s="100">
        <v>22.24</v>
      </c>
      <c r="I144" s="25">
        <f t="shared" si="35"/>
        <v>0.27394731638295489</v>
      </c>
      <c r="J144" s="5">
        <f t="shared" si="38"/>
        <v>22.24</v>
      </c>
      <c r="K144" s="186">
        <v>28.33</v>
      </c>
      <c r="L144" s="187">
        <f t="shared" si="37"/>
        <v>2360.4555999999998</v>
      </c>
    </row>
    <row r="145" spans="1:13" ht="27" x14ac:dyDescent="0.25">
      <c r="B145" s="23" t="s">
        <v>375</v>
      </c>
      <c r="C145" s="67" t="s">
        <v>318</v>
      </c>
      <c r="D145" s="73" t="s">
        <v>50</v>
      </c>
      <c r="E145" s="79" t="s">
        <v>319</v>
      </c>
      <c r="F145" s="75" t="s">
        <v>49</v>
      </c>
      <c r="G145" s="83">
        <v>26.88</v>
      </c>
      <c r="H145" s="94">
        <v>22.74</v>
      </c>
      <c r="I145" s="25">
        <f t="shared" si="35"/>
        <v>0.27394731638295489</v>
      </c>
      <c r="J145" s="5">
        <f t="shared" si="38"/>
        <v>22.74</v>
      </c>
      <c r="K145" s="186">
        <v>28.97</v>
      </c>
      <c r="L145" s="187">
        <f t="shared" si="37"/>
        <v>778.71359999999993</v>
      </c>
    </row>
    <row r="146" spans="1:13" ht="27" x14ac:dyDescent="0.25">
      <c r="B146" s="23" t="s">
        <v>376</v>
      </c>
      <c r="C146" s="67" t="s">
        <v>320</v>
      </c>
      <c r="D146" s="73" t="s">
        <v>50</v>
      </c>
      <c r="E146" s="79" t="s">
        <v>321</v>
      </c>
      <c r="F146" s="75" t="s">
        <v>49</v>
      </c>
      <c r="G146" s="83">
        <v>26.88</v>
      </c>
      <c r="H146" s="100">
        <v>11.23</v>
      </c>
      <c r="I146" s="25">
        <f t="shared" si="35"/>
        <v>0.27394731638295489</v>
      </c>
      <c r="J146" s="5">
        <f t="shared" si="38"/>
        <v>11.23</v>
      </c>
      <c r="K146" s="186">
        <v>14.31</v>
      </c>
      <c r="L146" s="187">
        <f t="shared" si="37"/>
        <v>384.65280000000001</v>
      </c>
    </row>
    <row r="147" spans="1:13" s="41" customFormat="1" x14ac:dyDescent="0.25">
      <c r="A147" s="38"/>
      <c r="B147" s="59" t="s">
        <v>377</v>
      </c>
      <c r="C147" s="35"/>
      <c r="D147" s="34"/>
      <c r="E147" s="35" t="s">
        <v>73</v>
      </c>
      <c r="F147" s="115"/>
      <c r="G147" s="70"/>
      <c r="H147" s="51"/>
      <c r="I147" s="25"/>
      <c r="J147" s="5"/>
      <c r="K147" s="186"/>
      <c r="L147" s="187"/>
      <c r="M147" s="125">
        <f>SUM(L148:L150)</f>
        <v>3954.9715000000001</v>
      </c>
    </row>
    <row r="148" spans="1:13" ht="27" x14ac:dyDescent="0.25">
      <c r="B148" s="23" t="s">
        <v>378</v>
      </c>
      <c r="C148" s="67" t="s">
        <v>322</v>
      </c>
      <c r="D148" s="73" t="s">
        <v>50</v>
      </c>
      <c r="E148" s="79" t="s">
        <v>323</v>
      </c>
      <c r="F148" s="75" t="s">
        <v>49</v>
      </c>
      <c r="G148" s="83">
        <v>4.2300000000000004</v>
      </c>
      <c r="H148" s="94">
        <v>365.83</v>
      </c>
      <c r="I148" s="25">
        <f t="shared" si="35"/>
        <v>0.27394731638295489</v>
      </c>
      <c r="J148" s="5">
        <f t="shared" si="38"/>
        <v>365.83</v>
      </c>
      <c r="K148" s="186">
        <v>466.05</v>
      </c>
      <c r="L148" s="187">
        <f t="shared" si="37"/>
        <v>1971.3915000000002</v>
      </c>
    </row>
    <row r="149" spans="1:13" ht="54" x14ac:dyDescent="0.25">
      <c r="B149" s="23" t="s">
        <v>381</v>
      </c>
      <c r="C149" s="67" t="s">
        <v>324</v>
      </c>
      <c r="D149" s="73" t="s">
        <v>50</v>
      </c>
      <c r="E149" s="79" t="s">
        <v>325</v>
      </c>
      <c r="F149" s="78" t="s">
        <v>67</v>
      </c>
      <c r="G149" s="83">
        <v>4</v>
      </c>
      <c r="H149" s="94">
        <v>226.84</v>
      </c>
      <c r="I149" s="25">
        <f t="shared" si="35"/>
        <v>0.27394731638295489</v>
      </c>
      <c r="J149" s="5">
        <f t="shared" si="38"/>
        <v>226.84</v>
      </c>
      <c r="K149" s="186">
        <v>288.98</v>
      </c>
      <c r="L149" s="187">
        <f t="shared" si="37"/>
        <v>1155.92</v>
      </c>
    </row>
    <row r="150" spans="1:13" ht="67.5" x14ac:dyDescent="0.25">
      <c r="B150" s="23" t="s">
        <v>382</v>
      </c>
      <c r="C150" s="67" t="s">
        <v>346</v>
      </c>
      <c r="D150" s="73" t="s">
        <v>50</v>
      </c>
      <c r="E150" s="79" t="s">
        <v>347</v>
      </c>
      <c r="F150" s="78" t="s">
        <v>67</v>
      </c>
      <c r="G150" s="83">
        <v>2</v>
      </c>
      <c r="H150" s="94">
        <v>324.83999999999997</v>
      </c>
      <c r="I150" s="25">
        <f t="shared" si="35"/>
        <v>0.27394731638295489</v>
      </c>
      <c r="J150" s="5">
        <f t="shared" ref="J150" si="39">IF(LEFT($H$13,5)="CUSTO",H150,H150/(1+I150))</f>
        <v>324.83999999999997</v>
      </c>
      <c r="K150" s="186">
        <v>413.83</v>
      </c>
      <c r="L150" s="187">
        <f t="shared" si="37"/>
        <v>827.66</v>
      </c>
    </row>
    <row r="151" spans="1:13" s="41" customFormat="1" x14ac:dyDescent="0.25">
      <c r="A151" s="38"/>
      <c r="B151" s="35" t="s">
        <v>383</v>
      </c>
      <c r="C151" s="35"/>
      <c r="D151" s="34"/>
      <c r="E151" s="35" t="s">
        <v>77</v>
      </c>
      <c r="F151" s="115"/>
      <c r="G151" s="70"/>
      <c r="H151" s="51"/>
      <c r="I151" s="25"/>
      <c r="J151" s="5"/>
      <c r="K151" s="186"/>
      <c r="L151" s="187"/>
      <c r="M151" s="125">
        <f>SUM(L152)</f>
        <v>2392.8959999999997</v>
      </c>
    </row>
    <row r="152" spans="1:13" ht="17.25" thickBot="1" x14ac:dyDescent="0.3">
      <c r="B152" s="122" t="s">
        <v>384</v>
      </c>
      <c r="C152" s="92" t="s">
        <v>326</v>
      </c>
      <c r="D152" s="116" t="s">
        <v>50</v>
      </c>
      <c r="E152" s="103" t="s">
        <v>327</v>
      </c>
      <c r="F152" s="117" t="s">
        <v>49</v>
      </c>
      <c r="G152" s="97">
        <v>290.39999999999998</v>
      </c>
      <c r="H152" s="114">
        <v>6.47</v>
      </c>
      <c r="I152" s="111">
        <f t="shared" si="35"/>
        <v>0.27394731638295489</v>
      </c>
      <c r="J152" s="112">
        <f t="shared" ref="J152" si="40">IF(LEFT($H$13,5)="CUSTO",H152,H152/(1+I152))</f>
        <v>6.47</v>
      </c>
      <c r="K152" s="186">
        <v>8.24</v>
      </c>
      <c r="L152" s="187">
        <f t="shared" si="37"/>
        <v>2392.8959999999997</v>
      </c>
    </row>
    <row r="158" spans="1:13" x14ac:dyDescent="0.25">
      <c r="D158" s="135" t="s">
        <v>426</v>
      </c>
      <c r="E158" s="135"/>
    </row>
    <row r="159" spans="1:13" x14ac:dyDescent="0.25">
      <c r="D159" s="136"/>
      <c r="E159" s="136"/>
    </row>
    <row r="160" spans="1:13" x14ac:dyDescent="0.25">
      <c r="D160" s="136"/>
      <c r="E160" s="136"/>
    </row>
    <row r="163" spans="4:5" x14ac:dyDescent="0.25">
      <c r="D163" s="135" t="s">
        <v>358</v>
      </c>
      <c r="E163" s="135"/>
    </row>
    <row r="164" spans="4:5" x14ac:dyDescent="0.25">
      <c r="D164" s="136"/>
      <c r="E164" s="136"/>
    </row>
    <row r="165" spans="4:5" x14ac:dyDescent="0.25">
      <c r="D165" s="136"/>
      <c r="E165" s="136"/>
    </row>
  </sheetData>
  <mergeCells count="16">
    <mergeCell ref="D158:E160"/>
    <mergeCell ref="D163:E165"/>
    <mergeCell ref="J6:J7"/>
    <mergeCell ref="B2:F2"/>
    <mergeCell ref="C4:H4"/>
    <mergeCell ref="E5:F5"/>
    <mergeCell ref="B6:B7"/>
    <mergeCell ref="C6:C7"/>
    <mergeCell ref="C3:H3"/>
    <mergeCell ref="G6:G7"/>
    <mergeCell ref="C10:D10"/>
    <mergeCell ref="B9:B11"/>
    <mergeCell ref="I6:I7"/>
    <mergeCell ref="H6:H7"/>
    <mergeCell ref="C9:D9"/>
    <mergeCell ref="C11:D11"/>
  </mergeCells>
  <phoneticPr fontId="11" type="noConversion"/>
  <dataValidations disablePrompts="1" count="3">
    <dataValidation type="list" allowBlank="1" showInputMessage="1" showErrorMessage="1" sqref="H13" xr:uid="{00000000-0002-0000-0000-000000000000}">
      <formula1>"CUSTO (SEM BDI),PREÇO (COM BDI)"</formula1>
    </dataValidation>
    <dataValidation type="list" allowBlank="1" showInputMessage="1" showErrorMessage="1" sqref="D7" xr:uid="{00000000-0002-0000-0000-000001000000}">
      <formula1>"Sim,Não"</formula1>
    </dataValidation>
    <dataValidation type="list" allowBlank="1" showInputMessage="1" showErrorMessage="1" sqref="E5" xr:uid="{00000000-0002-0000-0000-000002000000}">
      <formula1>"1 – Empreitada por Preço Global, 2 – Empreitada por Preço Unitário, 3 – Empreitada Integral, 4 – Tarefa, 5 – Execução Direta, 6 – Contratação integrada, 7 – Contratação semi-integrada,  8 – Fornecimento e prestação de serviço associado"</formula1>
    </dataValidation>
  </dataValidations>
  <pageMargins left="0.51181102362204722" right="0.51181102362204722" top="0.78740157480314965" bottom="0.78740157480314965" header="0.31496062992125984" footer="0.31496062992125984"/>
  <pageSetup paperSize="9" scale="62"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L33"/>
  <sheetViews>
    <sheetView showGridLines="0" workbookViewId="0">
      <selection activeCell="C27" sqref="C27:G29"/>
    </sheetView>
  </sheetViews>
  <sheetFormatPr defaultRowHeight="15" x14ac:dyDescent="0.25"/>
  <cols>
    <col min="1" max="1" width="2.85546875" customWidth="1"/>
    <col min="3" max="3" width="21.28515625" customWidth="1"/>
    <col min="6" max="6" width="9.7109375" bestFit="1" customWidth="1"/>
  </cols>
  <sheetData>
    <row r="1" spans="2:12" ht="15.75" thickBot="1" x14ac:dyDescent="0.3"/>
    <row r="2" spans="2:12" ht="20.25" thickTop="1" thickBot="1" x14ac:dyDescent="0.35">
      <c r="B2" s="165" t="s">
        <v>32</v>
      </c>
      <c r="C2" s="166"/>
      <c r="D2" s="166"/>
      <c r="E2" s="166"/>
      <c r="F2" s="30">
        <f>H5</f>
        <v>0.27394731638295489</v>
      </c>
      <c r="G2" s="1"/>
    </row>
    <row r="3" spans="2:12" ht="16.5" thickTop="1" thickBot="1" x14ac:dyDescent="0.3">
      <c r="B3" s="1"/>
      <c r="C3" s="1"/>
      <c r="D3" s="1"/>
      <c r="E3" s="1"/>
      <c r="F3" s="1"/>
      <c r="G3" s="1"/>
      <c r="H3" s="1"/>
    </row>
    <row r="4" spans="2:12" ht="16.5" thickTop="1" thickBot="1" x14ac:dyDescent="0.3">
      <c r="B4" s="171" t="s">
        <v>5</v>
      </c>
      <c r="C4" s="172"/>
      <c r="D4" s="172"/>
      <c r="E4" s="172"/>
      <c r="F4" s="173"/>
      <c r="G4" s="1"/>
      <c r="H4" s="171" t="s">
        <v>29</v>
      </c>
      <c r="I4" s="172"/>
      <c r="J4" s="172"/>
      <c r="K4" s="172"/>
      <c r="L4" s="173"/>
    </row>
    <row r="5" spans="2:12" ht="15.75" thickBot="1" x14ac:dyDescent="0.3">
      <c r="B5" s="167" t="s">
        <v>6</v>
      </c>
      <c r="C5" s="168"/>
      <c r="D5" s="168"/>
      <c r="E5" s="168"/>
      <c r="F5" s="19">
        <v>5.0000000000000001E-3</v>
      </c>
      <c r="G5" s="1"/>
      <c r="H5" s="174">
        <f>((1+F8+F5+F6)*(1+F7)*(1+F9)/(1-F10))-1</f>
        <v>0.27394731638295489</v>
      </c>
      <c r="I5" s="175"/>
      <c r="J5" s="175"/>
      <c r="K5" s="175"/>
      <c r="L5" s="176"/>
    </row>
    <row r="6" spans="2:12" ht="15.75" thickBot="1" x14ac:dyDescent="0.3">
      <c r="B6" s="167" t="s">
        <v>8</v>
      </c>
      <c r="C6" s="168"/>
      <c r="D6" s="168"/>
      <c r="E6" s="168"/>
      <c r="F6" s="19">
        <v>1.2699999999999999E-2</v>
      </c>
      <c r="G6" s="1"/>
      <c r="H6" s="174"/>
      <c r="I6" s="175"/>
      <c r="J6" s="175"/>
      <c r="K6" s="175"/>
      <c r="L6" s="176"/>
    </row>
    <row r="7" spans="2:12" ht="15.75" thickBot="1" x14ac:dyDescent="0.3">
      <c r="B7" s="167" t="s">
        <v>13</v>
      </c>
      <c r="C7" s="168"/>
      <c r="D7" s="168"/>
      <c r="E7" s="168"/>
      <c r="F7" s="19">
        <v>1.3899999999999999E-2</v>
      </c>
      <c r="G7" s="1"/>
      <c r="H7" s="174"/>
      <c r="I7" s="175"/>
      <c r="J7" s="175"/>
      <c r="K7" s="175"/>
      <c r="L7" s="176"/>
    </row>
    <row r="8" spans="2:12" ht="15.75" thickBot="1" x14ac:dyDescent="0.3">
      <c r="B8" s="167" t="s">
        <v>18</v>
      </c>
      <c r="C8" s="168"/>
      <c r="D8" s="168"/>
      <c r="E8" s="168"/>
      <c r="F8" s="19">
        <v>3.5000000000000003E-2</v>
      </c>
      <c r="G8" s="1"/>
      <c r="H8" s="174"/>
      <c r="I8" s="175"/>
      <c r="J8" s="175"/>
      <c r="K8" s="175"/>
      <c r="L8" s="176"/>
    </row>
    <row r="9" spans="2:12" ht="15.75" thickBot="1" x14ac:dyDescent="0.3">
      <c r="B9" s="167" t="s">
        <v>19</v>
      </c>
      <c r="C9" s="168"/>
      <c r="D9" s="168"/>
      <c r="E9" s="168"/>
      <c r="F9" s="19">
        <v>7.8399999999999997E-2</v>
      </c>
      <c r="G9" s="1"/>
      <c r="H9" s="174"/>
      <c r="I9" s="175"/>
      <c r="J9" s="175"/>
      <c r="K9" s="175"/>
      <c r="L9" s="176"/>
    </row>
    <row r="10" spans="2:12" ht="15.75" thickBot="1" x14ac:dyDescent="0.3">
      <c r="B10" s="169" t="s">
        <v>20</v>
      </c>
      <c r="C10" s="170"/>
      <c r="D10" s="170"/>
      <c r="E10" s="170"/>
      <c r="F10" s="20">
        <f>SUM(C12+E12+G12+C14)</f>
        <v>9.6500000000000002E-2</v>
      </c>
      <c r="G10" s="1"/>
      <c r="H10" s="177"/>
      <c r="I10" s="178"/>
      <c r="J10" s="178"/>
      <c r="K10" s="178"/>
      <c r="L10" s="179"/>
    </row>
    <row r="11" spans="2:12" ht="16.5" thickTop="1" thickBot="1" x14ac:dyDescent="0.3">
      <c r="B11" s="42"/>
      <c r="C11" s="42"/>
      <c r="D11" s="42"/>
      <c r="E11" s="42"/>
    </row>
    <row r="12" spans="2:12" ht="16.5" thickBot="1" x14ac:dyDescent="0.3">
      <c r="B12" s="119" t="s">
        <v>339</v>
      </c>
      <c r="C12" s="120">
        <v>0.03</v>
      </c>
      <c r="D12" s="121" t="s">
        <v>340</v>
      </c>
      <c r="E12" s="120">
        <v>6.4999999999999997E-3</v>
      </c>
      <c r="F12" s="121" t="s">
        <v>341</v>
      </c>
      <c r="G12" s="120">
        <v>1.4999999999999999E-2</v>
      </c>
    </row>
    <row r="13" spans="2:12" ht="16.5" thickBot="1" x14ac:dyDescent="0.3">
      <c r="B13" s="119"/>
      <c r="C13" s="119"/>
      <c r="D13" s="119"/>
      <c r="E13" s="119"/>
      <c r="F13" s="119"/>
      <c r="G13" s="119"/>
    </row>
    <row r="14" spans="2:12" ht="16.5" thickBot="1" x14ac:dyDescent="0.3">
      <c r="B14" s="119" t="s">
        <v>342</v>
      </c>
      <c r="C14" s="120">
        <v>4.4999999999999998E-2</v>
      </c>
      <c r="D14" s="119"/>
      <c r="E14" s="119"/>
      <c r="F14" s="119"/>
      <c r="G14" s="119"/>
    </row>
    <row r="16" spans="2:12" ht="15.75" thickBot="1" x14ac:dyDescent="0.3"/>
    <row r="17" spans="2:7" ht="16.5" thickTop="1" thickBot="1" x14ac:dyDescent="0.3">
      <c r="B17" s="154" t="s">
        <v>0</v>
      </c>
      <c r="C17" s="161" t="s">
        <v>39</v>
      </c>
      <c r="D17" s="162"/>
    </row>
    <row r="18" spans="2:7" ht="16.5" thickTop="1" thickBot="1" x14ac:dyDescent="0.3">
      <c r="B18" s="155"/>
      <c r="C18" s="152" t="s">
        <v>40</v>
      </c>
      <c r="D18" s="153"/>
    </row>
    <row r="19" spans="2:7" ht="16.5" thickTop="1" thickBot="1" x14ac:dyDescent="0.3">
      <c r="B19" s="156"/>
      <c r="C19" s="163" t="s">
        <v>1</v>
      </c>
      <c r="D19" s="164"/>
    </row>
    <row r="20" spans="2:7" ht="15.75" thickTop="1" x14ac:dyDescent="0.25"/>
    <row r="27" spans="2:7" x14ac:dyDescent="0.25">
      <c r="C27" s="135" t="s">
        <v>427</v>
      </c>
      <c r="D27" s="135"/>
      <c r="E27" s="135"/>
      <c r="F27" s="135"/>
      <c r="G27" s="135"/>
    </row>
    <row r="28" spans="2:7" x14ac:dyDescent="0.25">
      <c r="C28" s="136"/>
      <c r="D28" s="136"/>
      <c r="E28" s="136"/>
      <c r="F28" s="136"/>
      <c r="G28" s="136"/>
    </row>
    <row r="29" spans="2:7" x14ac:dyDescent="0.25">
      <c r="C29" s="136"/>
      <c r="D29" s="136"/>
      <c r="E29" s="136"/>
      <c r="F29" s="136"/>
      <c r="G29" s="136"/>
    </row>
    <row r="33" spans="7:7" x14ac:dyDescent="0.25">
      <c r="G33" s="26"/>
    </row>
  </sheetData>
  <mergeCells count="15">
    <mergeCell ref="B2:E2"/>
    <mergeCell ref="B9:E9"/>
    <mergeCell ref="B10:E10"/>
    <mergeCell ref="C27:G29"/>
    <mergeCell ref="H4:L4"/>
    <mergeCell ref="H5:L10"/>
    <mergeCell ref="B4:F4"/>
    <mergeCell ref="B5:E5"/>
    <mergeCell ref="B6:E6"/>
    <mergeCell ref="B7:E7"/>
    <mergeCell ref="B8:E8"/>
    <mergeCell ref="B17:B19"/>
    <mergeCell ref="C17:D17"/>
    <mergeCell ref="C18:D18"/>
    <mergeCell ref="C19:D19"/>
  </mergeCells>
  <pageMargins left="0.51181102362204722" right="0.51181102362204722" top="1.9685039370078741" bottom="0.78740157480314965" header="0.31496062992125984" footer="0.31496062992125984"/>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Planilha Orçamentária</vt:lpstr>
      <vt:lpstr>Detalhamento do BDI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Menezes</dc:creator>
  <cp:lastModifiedBy>Ricardo Henrique</cp:lastModifiedBy>
  <cp:lastPrinted>2024-10-03T10:28:51Z</cp:lastPrinted>
  <dcterms:created xsi:type="dcterms:W3CDTF">2022-07-05T20:48:01Z</dcterms:created>
  <dcterms:modified xsi:type="dcterms:W3CDTF">2024-11-22T16:16:43Z</dcterms:modified>
</cp:coreProperties>
</file>